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<sst xmlns="http://schemas.openxmlformats.org/spreadsheetml/2006/main" count="471" uniqueCount="165">
  <si>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</si>
  <si>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</si>
  <si>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</si>
  <si>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</si>
  <si>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</si>
  <si>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</si>
  <si>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</si>
  <si>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</si>
  <si>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</si>
  <si>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</si>
  <si>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</si>
  <si>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</si>
  <si>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</si>
  <si>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</si>
  <si>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</si>
  <si>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</si>
  <si>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</si>
  <si>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</si>
  <si>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</si>
  <si>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</si>
  <si>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</si>
  <si>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</si>
  <si>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</si>
  <si>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</si>
  <si>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</si>
  <si>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</si>
  <si>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</si>
  <si>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</si>
  <si>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</si>
  <si>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</si>
  <si>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</si>
  <si>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</si>
  <si>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410</t>
  </si>
  <si>
    <t>Бюджетные инвестиции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</si>
  <si>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</si>
  <si>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</si>
  <si>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</si>
  <si>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</si>
  <si>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</si>
  <si>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</si>
  <si>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</si>
  <si>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</si>
  <si>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</si>
  <si>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</si>
  <si>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</si>
  <si>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</si>
  <si>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</si>
  <si>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</si>
  <si>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</si>
  <si>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</si>
  <si>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</si>
  <si>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</si>
  <si>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</si>
  <si>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</si>
  <si>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</si>
  <si>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</si>
  <si>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</si>
  <si>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</si>
  <si>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</si>
  <si>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</si>
  <si>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</si>
  <si>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</si>
  <si>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</si>
  <si>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</si>
  <si>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</si>
  <si>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</si>
  <si>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</si>
  <si>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</si>
  <si>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</si>
  <si>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</si>
  <si>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</si>
  <si>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</si>
  <si>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</si>
  <si>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</si>
  <si>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</si>
  <si>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 xml:space="preserve">Сумма </t>
  </si>
  <si>
    <t>2016 год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</si>
  <si>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</si>
  <si>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</si>
  <si>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</si>
  <si>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</si>
  <si>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</si>
  <si>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000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</si>
  <si>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</si>
  <si>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</si>
  <si>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</si>
  <si>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</si>
  <si>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</si>
  <si>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</si>
  <si>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</si>
  <si>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</si>
  <si>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</si>
  <si>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Культура, кинематография и средства массовой информации</t>
  </si>
  <si>
    <t>Физическая культура и спорт</t>
  </si>
  <si>
    <t>0800</t>
  </si>
  <si>
    <t>0700</t>
  </si>
  <si>
    <t>1100</t>
  </si>
  <si>
    <t>Итого расходов</t>
  </si>
  <si>
    <t>АДМИНИСТРАЦИЯ МУНИЦИПАЛЬНОГО ОБРАЗОВАНИЯ "СОРТАВАЛЬСКОЕ ГОРОДСКОЕ ПОСЕЛЕНИЕ"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</si>
  <si>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</si>
  <si>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</si>
  <si>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</si>
  <si>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2,00</t>
  </si>
  <si>
    <t>Резервный фонд</t>
  </si>
  <si>
    <t>0111</t>
  </si>
  <si>
    <t>Резервный фонд администрации Сортавальского городского поселения</t>
  </si>
  <si>
    <t>Резервные средства</t>
  </si>
  <si>
    <t>Иные выплаты персоналу муниципальных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</si>
  <si>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</si>
  <si>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работ, услуг для обеспечения муниципальных нужд</t>
  </si>
  <si>
    <t>Уплата налога на имущество организаций и земельного налога</t>
  </si>
  <si>
    <t>Бюджетные инвестиции в объекты капитального строительства госудасртвенной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</si>
  <si>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</si>
  <si>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Иные пенсии, социальные доплаты к пенсиям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</si>
  <si>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</si>
  <si>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</si>
  <si>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Уплата прочих налогов, сборов</t>
  </si>
  <si>
    <t>20С0010010</t>
  </si>
  <si>
    <t>20С0010020</t>
  </si>
  <si>
    <t>1100170180</t>
  </si>
  <si>
    <t>244</t>
  </si>
  <si>
    <t>2000070370</t>
  </si>
  <si>
    <t>2000070380</t>
  </si>
  <si>
    <t>2000070390</t>
  </si>
  <si>
    <t>2000070970</t>
  </si>
  <si>
    <t>20С0070320</t>
  </si>
  <si>
    <t>0500196020</t>
  </si>
  <si>
    <t>20С0070310</t>
  </si>
  <si>
    <t>20С0070330</t>
  </si>
  <si>
    <t>0300170160</t>
  </si>
  <si>
    <t>0300270170</t>
  </si>
  <si>
    <t>Глава Сортавальского городского поселения</t>
  </si>
  <si>
    <t>120</t>
  </si>
  <si>
    <t>Аппарат Администрации Сортавальского городского поселения</t>
  </si>
  <si>
    <t>Осуществление полномочий Контрольно-счетного органа Сортавальского городского поселения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</si>
  <si>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</si>
  <si>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</si>
  <si>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ПрисвоениЕ звания "Почетный гражданин города Сортавала"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</si>
  <si>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</si>
  <si>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</si>
  <si>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пожарной безопасности</t>
  </si>
  <si>
    <t>Содержание и ремонт дорог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</si>
  <si>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</si>
  <si>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</si>
  <si>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Доплата к трудовой пенсии муниципальным служащим администрации Сортавальского городского поселения</t>
  </si>
  <si>
    <t>Мероприятия по осуществлению дезинфекции, где проживают малообеспеченные семьи из группы риска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</si>
  <si>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</si>
  <si>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Мероприятия по реализации молодежной политики на территории Сортавальского городского поселения</t>
  </si>
  <si>
    <t>Мероприятия по развитию физической культуры и массового спорта</t>
  </si>
  <si>
    <t xml:space="preserve">Фонд оплаты труда муниципальных органов 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</si>
  <si>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</si>
  <si>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</si>
  <si>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</si>
  <si>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</si>
  <si>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казенных учреждений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</si>
  <si>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</si>
  <si>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</si>
  <si>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 xml:space="preserve"> СВОДНАЯ БЮДЖЕТНАЯ РОСПИСЬ БЮДЖЕТА СОРТАВАЛЬСКОГО ГОРОДСКОГО ПОСЕЛЕНИЯ В СООТВЕТСТВИИ С РЕШЕНИЕМ СОВЕТА СОРТАВАЛЬСКОГО ГОРОДСКОГО ПОСЕЛЕНИЯ № 146 ОТ 01 МАРТА 2016 ГОДА" О ВНЕСЕНИИ ИЗМЕНЕНИЙ И ДОПОЛНЕНИЙ В РЕШЕНИЕ СОВЕТА СОРТАВАЛЬСКОГО ГОРОДСКОГО ПОСЕЛЕНИЯ № 137 ОТ 23 ДЕКАБРЯ 2015 ГОДА "О БЮДЖЕТЕ СОРТАВАЛЬСКОГО ГОРОДСКОГО ПОСЕЛЕНИЯ НА 2016 ГОД"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</si>
  <si>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</si>
  <si>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0500196030</t>
  </si>
  <si>
    <t>Субсидия на социально-экономическое развитие территорий</t>
  </si>
  <si>
    <t>2000043090</t>
  </si>
  <si>
    <t>Мероприятия по оборудованию детских игровых (спортивных) площадок на придомовых территориях многоквартирных домов СГП</t>
  </si>
  <si>
    <t>Исполнение судебных актов</t>
  </si>
  <si>
    <t>Субсидии муниципальным предприятиям коммунального хозяйства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</si>
</sst>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;[Red]0.00"/>
    <numFmt numFmtId="167" formatCode="0.000"/>
    <numFmt numFmtId="168" formatCode="0.0000"/>
    <numFmt numFmtId="169" formatCode="00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5" fillId="33" borderId="0" xfId="0" applyNumberFormat="1" applyFont="1" applyFill="1" applyAlignment="1">
      <alignment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6" fillId="33" borderId="13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6" fillId="33" borderId="15" xfId="0" applyNumberFormat="1" applyFont="1" applyFill="1" applyBorder="1" applyAlignment="1">
      <alignment horizontal="center" vertical="center" wrapText="1"/>
    </xf>
    <xf numFmtId="166" fontId="5" fillId="35" borderId="17" xfId="0" applyNumberFormat="1" applyFont="1" applyFill="1" applyBorder="1" applyAlignment="1">
      <alignment horizontal="center" vertical="center" wrapText="1"/>
    </xf>
    <xf numFmtId="166" fontId="6" fillId="33" borderId="16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166" fontId="6" fillId="33" borderId="21" xfId="0" applyNumberFormat="1" applyFont="1" applyFill="1" applyBorder="1" applyAlignment="1">
      <alignment horizontal="center" vertical="center" wrapText="1"/>
    </xf>
    <xf numFmtId="166" fontId="6" fillId="33" borderId="19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center" vertical="center" wrapText="1"/>
    </xf>
    <xf numFmtId="166" fontId="6" fillId="33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2" fontId="6" fillId="33" borderId="2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left" vertical="center" wrapText="1"/>
    </xf>
    <xf numFmtId="169" fontId="0" fillId="33" borderId="29" xfId="52" applyNumberFormat="1" applyFont="1" applyFill="1" applyBorder="1" applyAlignment="1" applyProtection="1">
      <alignment horizontal="left" vertical="top" wrapText="1"/>
      <protection hidden="1"/>
    </xf>
    <xf numFmtId="169" fontId="0" fillId="33" borderId="30" xfId="52" applyNumberFormat="1" applyFont="1" applyFill="1" applyBorder="1" applyAlignment="1" applyProtection="1">
      <alignment horizontal="left" vertical="top" wrapText="1"/>
      <protection hidden="1"/>
    </xf>
    <xf numFmtId="169" fontId="0" fillId="33" borderId="31" xfId="52" applyNumberFormat="1" applyFont="1" applyFill="1" applyBorder="1" applyAlignment="1" applyProtection="1">
      <alignment horizontal="left" vertical="top" wrapText="1"/>
      <protection hidden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left" vertical="top" wrapText="1"/>
    </xf>
    <xf numFmtId="0" fontId="6" fillId="33" borderId="19" xfId="0" applyNumberFormat="1" applyFont="1" applyFill="1" applyBorder="1" applyAlignment="1">
      <alignment horizontal="left" vertical="top" wrapText="1"/>
    </xf>
    <xf numFmtId="0" fontId="6" fillId="33" borderId="15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169" fontId="7" fillId="33" borderId="33" xfId="52" applyNumberFormat="1" applyFont="1" applyFill="1" applyBorder="1" applyAlignment="1" applyProtection="1">
      <alignment horizontal="left" vertical="top" wrapText="1"/>
      <protection hidden="1"/>
    </xf>
    <xf numFmtId="169" fontId="7" fillId="33" borderId="19" xfId="52" applyNumberFormat="1" applyFont="1" applyFill="1" applyBorder="1" applyAlignment="1" applyProtection="1">
      <alignment horizontal="left" vertical="top" wrapText="1"/>
      <protection hidden="1"/>
    </xf>
    <xf numFmtId="169" fontId="7" fillId="33" borderId="15" xfId="52" applyNumberFormat="1" applyFont="1" applyFill="1" applyBorder="1" applyAlignment="1" applyProtection="1">
      <alignment horizontal="left" vertical="top" wrapText="1"/>
      <protection hidden="1"/>
    </xf>
    <xf numFmtId="0" fontId="5" fillId="0" borderId="32" xfId="0" applyNumberFormat="1" applyFont="1" applyFill="1" applyBorder="1" applyAlignment="1">
      <alignment horizontal="left" vertical="top" wrapText="1"/>
    </xf>
    <xf numFmtId="0" fontId="5" fillId="35" borderId="34" xfId="0" applyNumberFormat="1" applyFont="1" applyFill="1" applyBorder="1" applyAlignment="1">
      <alignment horizontal="left" vertical="top" wrapText="1"/>
    </xf>
    <xf numFmtId="0" fontId="5" fillId="35" borderId="32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5" fillId="0" borderId="36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0" fontId="6" fillId="33" borderId="38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 wrapText="1"/>
    </xf>
    <xf numFmtId="2" fontId="5" fillId="35" borderId="21" xfId="0" applyNumberFormat="1" applyFont="1" applyFill="1" applyBorder="1" applyAlignment="1">
      <alignment horizontal="center" vertical="center" wrapText="1"/>
    </xf>
    <xf numFmtId="2" fontId="5" fillId="35" borderId="19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top" wrapText="1"/>
    </xf>
    <xf numFmtId="0" fontId="5" fillId="34" borderId="19" xfId="0" applyNumberFormat="1" applyFont="1" applyFill="1" applyBorder="1" applyAlignment="1">
      <alignment horizontal="left" vertical="top" wrapText="1"/>
    </xf>
    <xf numFmtId="0" fontId="5" fillId="34" borderId="40" xfId="0" applyNumberFormat="1" applyFont="1" applyFill="1" applyBorder="1" applyAlignment="1">
      <alignment horizontal="left" vertical="top" wrapText="1"/>
    </xf>
    <xf numFmtId="0" fontId="6" fillId="33" borderId="34" xfId="0" applyNumberFormat="1" applyFont="1" applyFill="1" applyBorder="1" applyAlignment="1">
      <alignment horizontal="left" vertical="top" wrapText="1"/>
    </xf>
    <xf numFmtId="0" fontId="5" fillId="34" borderId="34" xfId="0" applyNumberFormat="1" applyFont="1" applyFill="1" applyBorder="1" applyAlignment="1">
      <alignment horizontal="left" vertical="top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166" fontId="6" fillId="33" borderId="19" xfId="0" applyNumberFormat="1" applyFont="1" applyFill="1" applyBorder="1" applyAlignment="1">
      <alignment horizontal="center" vertical="center" wrapText="1"/>
    </xf>
    <xf numFmtId="166" fontId="6" fillId="33" borderId="15" xfId="0" applyNumberFormat="1" applyFont="1" applyFill="1" applyBorder="1" applyAlignment="1">
      <alignment horizontal="center" vertical="center" wrapText="1"/>
    </xf>
    <xf numFmtId="164" fontId="5" fillId="34" borderId="19" xfId="0" applyNumberFormat="1" applyFont="1" applyFill="1" applyBorder="1" applyAlignment="1">
      <alignment horizontal="center" vertical="center" wrapText="1"/>
    </xf>
    <xf numFmtId="164" fontId="5" fillId="34" borderId="15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166" fontId="5" fillId="35" borderId="21" xfId="0" applyNumberFormat="1" applyFont="1" applyFill="1" applyBorder="1" applyAlignment="1">
      <alignment horizontal="center" vertical="center" wrapText="1"/>
    </xf>
    <xf numFmtId="166" fontId="5" fillId="35" borderId="19" xfId="0" applyNumberFormat="1" applyFont="1" applyFill="1" applyBorder="1" applyAlignment="1">
      <alignment horizontal="center" vertical="center" wrapText="1"/>
    </xf>
    <xf numFmtId="166" fontId="5" fillId="35" borderId="15" xfId="0" applyNumberFormat="1" applyFont="1" applyFill="1" applyBorder="1" applyAlignment="1">
      <alignment horizontal="center" vertical="center" wrapText="1"/>
    </xf>
    <xf numFmtId="166" fontId="6" fillId="33" borderId="21" xfId="0" applyNumberFormat="1" applyFont="1" applyFill="1" applyBorder="1" applyAlignment="1">
      <alignment horizontal="center" vertical="center" wrapText="1"/>
    </xf>
    <xf numFmtId="2" fontId="5" fillId="34" borderId="19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Fill="1" applyBorder="1" applyAlignment="1">
      <alignment horizontal="center" vertical="center" wrapText="1"/>
    </xf>
    <xf numFmtId="166" fontId="5" fillId="0" borderId="19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2" fontId="5" fillId="35" borderId="43" xfId="0" applyNumberFormat="1" applyFont="1" applyFill="1" applyBorder="1" applyAlignment="1">
      <alignment horizontal="center" vertical="center" wrapText="1"/>
    </xf>
    <xf numFmtId="2" fontId="5" fillId="35" borderId="28" xfId="0" applyNumberFormat="1" applyFont="1" applyFill="1" applyBorder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164" fontId="5" fillId="34" borderId="21" xfId="0" applyNumberFormat="1" applyFont="1" applyFill="1" applyBorder="1" applyAlignment="1">
      <alignment horizontal="center" vertical="center" wrapText="1"/>
    </xf>
    <xf numFmtId="164" fontId="5" fillId="34" borderId="26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5" fillId="35" borderId="26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164" fontId="5" fillId="33" borderId="45" xfId="0" applyNumberFormat="1" applyFont="1" applyFill="1" applyBorder="1" applyAlignment="1">
      <alignment horizontal="center" vertical="center" wrapText="1"/>
    </xf>
    <xf numFmtId="164" fontId="5" fillId="33" borderId="46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left" vertical="top" wrapText="1"/>
    </xf>
    <xf numFmtId="0" fontId="6" fillId="33" borderId="37" xfId="0" applyNumberFormat="1" applyFont="1" applyFill="1" applyBorder="1" applyAlignment="1">
      <alignment horizontal="left" vertical="top" wrapText="1"/>
    </xf>
    <xf numFmtId="0" fontId="6" fillId="33" borderId="41" xfId="0" applyNumberFormat="1" applyFont="1" applyFill="1" applyBorder="1" applyAlignment="1">
      <alignment horizontal="center" vertical="center" wrapText="1"/>
    </xf>
    <xf numFmtId="0" fontId="6" fillId="33" borderId="42" xfId="0" applyNumberFormat="1" applyFont="1" applyFill="1" applyBorder="1" applyAlignment="1">
      <alignment horizontal="center" vertical="center" wrapText="1"/>
    </xf>
    <xf numFmtId="0" fontId="6" fillId="33" borderId="50" xfId="0" applyNumberFormat="1" applyFont="1" applyFill="1" applyBorder="1" applyAlignment="1">
      <alignment horizontal="center" vertical="center" wrapText="1"/>
    </xf>
    <xf numFmtId="0" fontId="6" fillId="33" borderId="41" xfId="0" applyNumberFormat="1" applyFont="1" applyFill="1" applyBorder="1" applyAlignment="1">
      <alignment horizontal="left" vertical="top" wrapText="1"/>
    </xf>
    <xf numFmtId="0" fontId="6" fillId="33" borderId="27" xfId="0" applyNumberFormat="1" applyFont="1" applyFill="1" applyBorder="1" applyAlignment="1">
      <alignment horizontal="left" vertical="top" wrapText="1"/>
    </xf>
    <xf numFmtId="0" fontId="6" fillId="33" borderId="42" xfId="0" applyNumberFormat="1" applyFont="1" applyFill="1" applyBorder="1" applyAlignment="1">
      <alignment horizontal="left" vertical="top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9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A78">
      <selection activeCell="N98" sqref="N98"/>
    </sheetView>
  </sheetViews>
  <sheetFormatPr defaultColWidth="9.140625" defaultRowHeight="12.75"/>
  <cols>
    <col min="1" max="1" width="9.140625" style="8" customWidth="1"/>
    <col min="2" max="2" width="16.140625" style="8" customWidth="1"/>
    <col min="3" max="3" width="25.140625" style="8" customWidth="1"/>
    <col min="4" max="4" width="13.00390625" style="1" customWidth="1"/>
    <col min="5" max="5" width="5.7109375" style="1" customWidth="1"/>
    <col min="6" max="6" width="9.140625" style="1" customWidth="1"/>
    <col min="7" max="7" width="13.421875" style="1" customWidth="1"/>
    <col min="8" max="8" width="15.7109375" style="1" customWidth="1"/>
    <col min="9" max="9" width="6.00390625" style="1" hidden="1" customWidth="1"/>
    <col min="10" max="10" width="7.57421875" style="1" hidden="1" customWidth="1"/>
    <col min="11" max="11" width="12.7109375" style="1" hidden="1" customWidth="1"/>
    <col min="12" max="16384" width="9.140625" style="8" customWidth="1"/>
  </cols>
  <sheetData>
    <row r="1" spans="4:12" ht="12.75">
      <c r="D1" s="10"/>
      <c r="E1" s="10"/>
      <c r="F1" s="10"/>
      <c r="G1" s="10"/>
      <c r="H1" s="10"/>
      <c r="I1" s="10"/>
      <c r="J1" s="10"/>
      <c r="K1" s="10"/>
      <c r="L1" s="10"/>
    </row>
    <row r="2" spans="4:13" s="1" customFormat="1" ht="16.5" customHeight="1">
      <c r="D2" s="10"/>
      <c r="E2" s="10"/>
      <c r="F2" s="10"/>
      <c r="G2" s="10"/>
      <c r="H2" s="10"/>
      <c r="I2" s="10"/>
      <c r="J2" s="10"/>
      <c r="K2" s="10"/>
      <c r="L2" s="10"/>
      <c r="M2" s="2"/>
    </row>
    <row r="3" spans="4:13" s="1" customFormat="1" ht="15.75" customHeight="1">
      <c r="D3" s="10"/>
      <c r="E3" s="10"/>
      <c r="F3" s="10"/>
      <c r="G3" s="10"/>
      <c r="H3" s="10"/>
      <c r="I3" s="10"/>
      <c r="J3" s="10"/>
      <c r="K3" s="10"/>
      <c r="L3" s="10"/>
      <c r="M3" s="3"/>
    </row>
    <row r="4" spans="2:13" s="1" customFormat="1" ht="15" customHeight="1">
      <c r="B4" s="165" t="s">
        <v>157</v>
      </c>
      <c r="C4" s="165"/>
      <c r="D4" s="165"/>
      <c r="E4" s="165"/>
      <c r="F4" s="165"/>
      <c r="G4" s="165"/>
      <c r="H4" s="165"/>
      <c r="I4" s="165"/>
      <c r="J4" s="165"/>
      <c r="K4" s="165"/>
      <c r="L4" s="10"/>
      <c r="M4" s="2"/>
    </row>
    <row r="5" spans="2:13" s="1" customFormat="1" ht="15" customHeight="1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0"/>
      <c r="M5" s="2"/>
    </row>
    <row r="6" spans="2:13" s="1" customFormat="1" ht="15" customHeight="1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0"/>
      <c r="M6" s="2"/>
    </row>
    <row r="7" spans="2:13" s="1" customFormat="1" ht="14.25" customHeight="1"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0"/>
      <c r="M7" s="2"/>
    </row>
    <row r="8" spans="2:13" s="1" customFormat="1" ht="12.75" customHeight="1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0"/>
      <c r="M8" s="2"/>
    </row>
    <row r="9" spans="2:13" s="1" customFormat="1" ht="29.25" customHeight="1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0"/>
      <c r="M9" s="2"/>
    </row>
    <row r="10" spans="4:13" s="1" customFormat="1" ht="15" customHeight="1"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 spans="1:13" s="1" customFormat="1" ht="13.5" customHeight="1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M11" s="72"/>
    </row>
    <row r="12" spans="1:11" s="1" customFormat="1" ht="13.5" customHeight="1">
      <c r="A12" s="107" t="s">
        <v>1</v>
      </c>
      <c r="B12" s="107"/>
      <c r="C12" s="107"/>
      <c r="D12" s="107" t="s">
        <v>77</v>
      </c>
      <c r="E12" s="107" t="s">
        <v>78</v>
      </c>
      <c r="F12" s="107"/>
      <c r="G12" s="107" t="s">
        <v>79</v>
      </c>
      <c r="H12" s="23" t="s">
        <v>75</v>
      </c>
      <c r="I12" s="71"/>
      <c r="J12" s="71"/>
      <c r="K12" s="71"/>
    </row>
    <row r="13" spans="1:11" s="1" customFormat="1" ht="24.75" customHeight="1">
      <c r="A13" s="107"/>
      <c r="B13" s="107"/>
      <c r="C13" s="107"/>
      <c r="D13" s="107"/>
      <c r="E13" s="107"/>
      <c r="F13" s="107"/>
      <c r="G13" s="107"/>
      <c r="H13" s="23" t="s">
        <v>76</v>
      </c>
      <c r="I13" s="158" t="s">
        <v>76</v>
      </c>
      <c r="J13" s="159"/>
      <c r="K13" s="160"/>
    </row>
    <row r="14" spans="1:11" s="1" customFormat="1" ht="40.5" customHeight="1">
      <c r="A14" s="117" t="s">
        <v>98</v>
      </c>
      <c r="B14" s="117"/>
      <c r="C14" s="117"/>
      <c r="D14" s="6" t="s">
        <v>0</v>
      </c>
      <c r="E14" s="153" t="s">
        <v>0</v>
      </c>
      <c r="F14" s="153"/>
      <c r="G14" s="6" t="s">
        <v>0</v>
      </c>
      <c r="H14" s="57">
        <f>H16+H22+H37+H40+H64+H74+H82+H97+H103+H125+H129+H135</f>
        <v>80194.09999999999</v>
      </c>
      <c r="I14" s="154">
        <f>I16+I22+I37+I43+I65+I69+I74+I82+I97+I103+I125+I129+I135</f>
        <v>70312200</v>
      </c>
      <c r="J14" s="129"/>
      <c r="K14" s="155"/>
    </row>
    <row r="15" spans="1:11" s="7" customFormat="1" ht="27.75" customHeight="1">
      <c r="A15" s="97" t="s">
        <v>80</v>
      </c>
      <c r="B15" s="97"/>
      <c r="C15" s="97"/>
      <c r="D15" s="19" t="s">
        <v>81</v>
      </c>
      <c r="E15" s="99"/>
      <c r="F15" s="99"/>
      <c r="G15" s="19"/>
      <c r="H15" s="41">
        <f>H16+H22+H37+H40+H43</f>
        <v>15667.299999999997</v>
      </c>
      <c r="I15" s="110">
        <f>I16+I22+I37+I43</f>
        <v>12842000</v>
      </c>
      <c r="J15" s="111"/>
      <c r="K15" s="157"/>
    </row>
    <row r="16" spans="1:11" s="7" customFormat="1" ht="48.75" customHeight="1">
      <c r="A16" s="95" t="s">
        <v>3</v>
      </c>
      <c r="B16" s="95"/>
      <c r="C16" s="95"/>
      <c r="D16" s="15" t="s">
        <v>2</v>
      </c>
      <c r="E16" s="98"/>
      <c r="F16" s="98"/>
      <c r="G16" s="11"/>
      <c r="H16" s="44">
        <f>H17</f>
        <v>1115.4</v>
      </c>
      <c r="I16" s="124">
        <f>1305000</f>
        <v>1305000</v>
      </c>
      <c r="J16" s="125"/>
      <c r="K16" s="152"/>
    </row>
    <row r="17" spans="1:11" s="1" customFormat="1" ht="24" customHeight="1">
      <c r="A17" s="88" t="s">
        <v>131</v>
      </c>
      <c r="B17" s="88"/>
      <c r="C17" s="88"/>
      <c r="D17" s="13" t="s">
        <v>2</v>
      </c>
      <c r="E17" s="82" t="s">
        <v>117</v>
      </c>
      <c r="F17" s="82"/>
      <c r="G17" s="14"/>
      <c r="H17" s="29">
        <f>H19+H20+H21</f>
        <v>1115.4</v>
      </c>
      <c r="I17" s="118">
        <f>1305000</f>
        <v>1305000</v>
      </c>
      <c r="J17" s="119"/>
      <c r="K17" s="156"/>
    </row>
    <row r="18" spans="1:11" s="1" customFormat="1" ht="30.75" customHeight="1">
      <c r="A18" s="88" t="s">
        <v>4</v>
      </c>
      <c r="B18" s="88"/>
      <c r="C18" s="88"/>
      <c r="D18" s="13" t="s">
        <v>2</v>
      </c>
      <c r="E18" s="82" t="s">
        <v>117</v>
      </c>
      <c r="F18" s="82"/>
      <c r="G18" s="14" t="s">
        <v>132</v>
      </c>
      <c r="H18" s="34">
        <f>H19+H20+H21</f>
        <v>1115.4</v>
      </c>
      <c r="I18" s="49"/>
      <c r="J18" s="50"/>
      <c r="K18" s="70"/>
    </row>
    <row r="19" spans="1:11" s="1" customFormat="1" ht="32.25" customHeight="1">
      <c r="A19" s="88" t="s">
        <v>149</v>
      </c>
      <c r="B19" s="88"/>
      <c r="C19" s="88"/>
      <c r="D19" s="13" t="s">
        <v>2</v>
      </c>
      <c r="E19" s="82" t="s">
        <v>117</v>
      </c>
      <c r="F19" s="82"/>
      <c r="G19" s="13">
        <v>121</v>
      </c>
      <c r="H19" s="34">
        <v>818.6</v>
      </c>
      <c r="I19" s="118">
        <f>1305000</f>
        <v>1305000</v>
      </c>
      <c r="J19" s="119"/>
      <c r="K19" s="156"/>
    </row>
    <row r="20" spans="1:11" s="1" customFormat="1" ht="32.25" customHeight="1">
      <c r="A20" s="88" t="s">
        <v>107</v>
      </c>
      <c r="B20" s="88"/>
      <c r="C20" s="88"/>
      <c r="D20" s="13" t="s">
        <v>2</v>
      </c>
      <c r="E20" s="82" t="s">
        <v>117</v>
      </c>
      <c r="F20" s="82"/>
      <c r="G20" s="30">
        <v>122</v>
      </c>
      <c r="H20" s="40">
        <v>49.6</v>
      </c>
      <c r="I20" s="50"/>
      <c r="J20" s="50"/>
      <c r="K20" s="70"/>
    </row>
    <row r="21" spans="1:11" s="1" customFormat="1" ht="42" customHeight="1">
      <c r="A21" s="83" t="s">
        <v>151</v>
      </c>
      <c r="B21" s="84"/>
      <c r="C21" s="85"/>
      <c r="D21" s="13" t="s">
        <v>2</v>
      </c>
      <c r="E21" s="82" t="s">
        <v>117</v>
      </c>
      <c r="F21" s="82"/>
      <c r="G21" s="30">
        <v>129</v>
      </c>
      <c r="H21" s="40">
        <v>247.2</v>
      </c>
      <c r="I21" s="50"/>
      <c r="J21" s="50"/>
      <c r="K21" s="70"/>
    </row>
    <row r="22" spans="1:11" s="1" customFormat="1" ht="59.25" customHeight="1">
      <c r="A22" s="95" t="s">
        <v>6</v>
      </c>
      <c r="B22" s="95"/>
      <c r="C22" s="95"/>
      <c r="D22" s="15" t="s">
        <v>5</v>
      </c>
      <c r="E22" s="98"/>
      <c r="F22" s="98"/>
      <c r="G22" s="11"/>
      <c r="H22" s="75">
        <f>H23+H34</f>
        <v>11148.599999999999</v>
      </c>
      <c r="I22" s="124">
        <f>I23+I34</f>
        <v>10057000</v>
      </c>
      <c r="J22" s="125"/>
      <c r="K22" s="152"/>
    </row>
    <row r="23" spans="1:11" s="1" customFormat="1" ht="28.5" customHeight="1">
      <c r="A23" s="88" t="s">
        <v>133</v>
      </c>
      <c r="B23" s="88"/>
      <c r="C23" s="88"/>
      <c r="D23" s="13" t="s">
        <v>5</v>
      </c>
      <c r="E23" s="82" t="s">
        <v>118</v>
      </c>
      <c r="F23" s="82"/>
      <c r="G23" s="14"/>
      <c r="H23" s="29">
        <f>H25+H26+H29+H31+H33+H27+H30</f>
        <v>11146.599999999999</v>
      </c>
      <c r="I23" s="118">
        <f>I24+I28+I32</f>
        <v>10055000</v>
      </c>
      <c r="J23" s="119"/>
      <c r="K23" s="120"/>
    </row>
    <row r="24" spans="1:11" s="1" customFormat="1" ht="35.25" customHeight="1">
      <c r="A24" s="88" t="s">
        <v>4</v>
      </c>
      <c r="B24" s="88"/>
      <c r="C24" s="88"/>
      <c r="D24" s="13" t="s">
        <v>5</v>
      </c>
      <c r="E24" s="82" t="s">
        <v>118</v>
      </c>
      <c r="F24" s="82"/>
      <c r="G24" s="13">
        <v>120</v>
      </c>
      <c r="H24" s="29">
        <f>H25+H26+H27</f>
        <v>9446.9</v>
      </c>
      <c r="I24" s="118">
        <f>9041400</f>
        <v>9041400</v>
      </c>
      <c r="J24" s="119"/>
      <c r="K24" s="120"/>
    </row>
    <row r="25" spans="1:11" s="1" customFormat="1" ht="35.25" customHeight="1">
      <c r="A25" s="88" t="s">
        <v>150</v>
      </c>
      <c r="B25" s="88"/>
      <c r="C25" s="88"/>
      <c r="D25" s="13" t="s">
        <v>5</v>
      </c>
      <c r="E25" s="82" t="s">
        <v>118</v>
      </c>
      <c r="F25" s="82"/>
      <c r="G25" s="13">
        <v>121</v>
      </c>
      <c r="H25" s="29">
        <v>7072</v>
      </c>
      <c r="I25" s="49"/>
      <c r="J25" s="50"/>
      <c r="K25" s="29"/>
    </row>
    <row r="26" spans="1:11" s="1" customFormat="1" ht="35.25" customHeight="1">
      <c r="A26" s="88" t="s">
        <v>107</v>
      </c>
      <c r="B26" s="88"/>
      <c r="C26" s="88"/>
      <c r="D26" s="13" t="s">
        <v>5</v>
      </c>
      <c r="E26" s="82" t="s">
        <v>118</v>
      </c>
      <c r="F26" s="82"/>
      <c r="G26" s="13">
        <v>122</v>
      </c>
      <c r="H26" s="29">
        <v>239.2</v>
      </c>
      <c r="I26" s="49"/>
      <c r="J26" s="50"/>
      <c r="K26" s="29"/>
    </row>
    <row r="27" spans="1:11" s="1" customFormat="1" ht="49.5" customHeight="1">
      <c r="A27" s="83" t="s">
        <v>151</v>
      </c>
      <c r="B27" s="84"/>
      <c r="C27" s="85"/>
      <c r="D27" s="13" t="s">
        <v>5</v>
      </c>
      <c r="E27" s="82" t="s">
        <v>118</v>
      </c>
      <c r="F27" s="82"/>
      <c r="G27" s="13">
        <v>129</v>
      </c>
      <c r="H27" s="29">
        <v>2135.7</v>
      </c>
      <c r="I27" s="49"/>
      <c r="J27" s="50"/>
      <c r="K27" s="29"/>
    </row>
    <row r="28" spans="1:11" s="1" customFormat="1" ht="42.75" customHeight="1">
      <c r="A28" s="88" t="s">
        <v>8</v>
      </c>
      <c r="B28" s="88"/>
      <c r="C28" s="88"/>
      <c r="D28" s="13" t="s">
        <v>5</v>
      </c>
      <c r="E28" s="82" t="s">
        <v>118</v>
      </c>
      <c r="F28" s="82"/>
      <c r="G28" s="13" t="s">
        <v>7</v>
      </c>
      <c r="H28" s="29">
        <f>H29+H31+H30</f>
        <v>1696.7</v>
      </c>
      <c r="I28" s="118">
        <v>1009600</v>
      </c>
      <c r="J28" s="119"/>
      <c r="K28" s="120"/>
    </row>
    <row r="29" spans="1:11" s="1" customFormat="1" ht="42.75" customHeight="1">
      <c r="A29" s="83" t="s">
        <v>108</v>
      </c>
      <c r="B29" s="84"/>
      <c r="C29" s="85"/>
      <c r="D29" s="13" t="s">
        <v>5</v>
      </c>
      <c r="E29" s="82" t="s">
        <v>118</v>
      </c>
      <c r="F29" s="82"/>
      <c r="G29" s="13">
        <v>242</v>
      </c>
      <c r="H29" s="29">
        <v>664.4</v>
      </c>
      <c r="I29" s="49"/>
      <c r="J29" s="50"/>
      <c r="K29" s="29"/>
    </row>
    <row r="30" spans="1:11" s="1" customFormat="1" ht="42.75" customHeight="1">
      <c r="A30" s="83" t="s">
        <v>112</v>
      </c>
      <c r="B30" s="84"/>
      <c r="C30" s="85"/>
      <c r="D30" s="13" t="s">
        <v>5</v>
      </c>
      <c r="E30" s="82" t="s">
        <v>118</v>
      </c>
      <c r="F30" s="82"/>
      <c r="G30" s="13">
        <v>243</v>
      </c>
      <c r="H30" s="29">
        <v>246.3</v>
      </c>
      <c r="I30" s="49"/>
      <c r="J30" s="50"/>
      <c r="K30" s="29"/>
    </row>
    <row r="31" spans="1:11" s="1" customFormat="1" ht="42.75" customHeight="1">
      <c r="A31" s="83" t="s">
        <v>109</v>
      </c>
      <c r="B31" s="84"/>
      <c r="C31" s="85"/>
      <c r="D31" s="13" t="s">
        <v>5</v>
      </c>
      <c r="E31" s="82" t="s">
        <v>118</v>
      </c>
      <c r="F31" s="82"/>
      <c r="G31" s="13">
        <v>244</v>
      </c>
      <c r="H31" s="29">
        <v>786</v>
      </c>
      <c r="I31" s="49"/>
      <c r="J31" s="50"/>
      <c r="K31" s="29"/>
    </row>
    <row r="32" spans="1:11" s="1" customFormat="1" ht="27" customHeight="1">
      <c r="A32" s="88" t="s">
        <v>11</v>
      </c>
      <c r="B32" s="88"/>
      <c r="C32" s="88"/>
      <c r="D32" s="13" t="s">
        <v>5</v>
      </c>
      <c r="E32" s="82" t="s">
        <v>118</v>
      </c>
      <c r="F32" s="82"/>
      <c r="G32" s="13" t="s">
        <v>10</v>
      </c>
      <c r="H32" s="29">
        <f>H33</f>
        <v>3</v>
      </c>
      <c r="I32" s="118">
        <f>4000</f>
        <v>4000</v>
      </c>
      <c r="J32" s="119"/>
      <c r="K32" s="120"/>
    </row>
    <row r="33" spans="1:11" s="1" customFormat="1" ht="27" customHeight="1">
      <c r="A33" s="92" t="s">
        <v>110</v>
      </c>
      <c r="B33" s="93"/>
      <c r="C33" s="94"/>
      <c r="D33" s="13" t="s">
        <v>5</v>
      </c>
      <c r="E33" s="82" t="s">
        <v>118</v>
      </c>
      <c r="F33" s="82"/>
      <c r="G33" s="13">
        <v>851</v>
      </c>
      <c r="H33" s="29">
        <v>3</v>
      </c>
      <c r="I33" s="49"/>
      <c r="J33" s="50"/>
      <c r="K33" s="29"/>
    </row>
    <row r="34" spans="1:11" s="1" customFormat="1" ht="69.75" customHeight="1">
      <c r="A34" s="88" t="s">
        <v>155</v>
      </c>
      <c r="B34" s="88"/>
      <c r="C34" s="88"/>
      <c r="D34" s="13" t="s">
        <v>5</v>
      </c>
      <c r="E34" s="82">
        <v>2000042140</v>
      </c>
      <c r="F34" s="82"/>
      <c r="G34" s="14"/>
      <c r="H34" s="29" t="s">
        <v>102</v>
      </c>
      <c r="I34" s="118">
        <f>2000</f>
        <v>2000</v>
      </c>
      <c r="J34" s="119"/>
      <c r="K34" s="120"/>
    </row>
    <row r="35" spans="1:11" s="1" customFormat="1" ht="47.25" customHeight="1">
      <c r="A35" s="88" t="s">
        <v>8</v>
      </c>
      <c r="B35" s="88"/>
      <c r="C35" s="88"/>
      <c r="D35" s="13" t="s">
        <v>5</v>
      </c>
      <c r="E35" s="82">
        <v>2000042140</v>
      </c>
      <c r="F35" s="82"/>
      <c r="G35" s="13" t="s">
        <v>7</v>
      </c>
      <c r="H35" s="29">
        <v>2</v>
      </c>
      <c r="I35" s="118">
        <f>2000</f>
        <v>2000</v>
      </c>
      <c r="J35" s="119"/>
      <c r="K35" s="120"/>
    </row>
    <row r="36" spans="1:11" s="1" customFormat="1" ht="47.25" customHeight="1">
      <c r="A36" s="83" t="s">
        <v>109</v>
      </c>
      <c r="B36" s="84"/>
      <c r="C36" s="85"/>
      <c r="D36" s="13" t="s">
        <v>5</v>
      </c>
      <c r="E36" s="82">
        <v>2000042140</v>
      </c>
      <c r="F36" s="82"/>
      <c r="G36" s="13">
        <v>244</v>
      </c>
      <c r="H36" s="29">
        <v>2</v>
      </c>
      <c r="I36" s="49"/>
      <c r="J36" s="50"/>
      <c r="K36" s="29"/>
    </row>
    <row r="37" spans="1:11" s="1" customFormat="1" ht="55.5" customHeight="1">
      <c r="A37" s="95" t="s">
        <v>13</v>
      </c>
      <c r="B37" s="95"/>
      <c r="C37" s="95"/>
      <c r="D37" s="15" t="s">
        <v>12</v>
      </c>
      <c r="E37" s="98"/>
      <c r="F37" s="98"/>
      <c r="G37" s="11"/>
      <c r="H37" s="44">
        <f>H38</f>
        <v>246.8</v>
      </c>
      <c r="I37" s="124">
        <f>280000</f>
        <v>280000</v>
      </c>
      <c r="J37" s="125"/>
      <c r="K37" s="126"/>
    </row>
    <row r="38" spans="1:11" s="1" customFormat="1" ht="45" customHeight="1">
      <c r="A38" s="83" t="s">
        <v>134</v>
      </c>
      <c r="B38" s="84"/>
      <c r="C38" s="85"/>
      <c r="D38" s="13" t="s">
        <v>12</v>
      </c>
      <c r="E38" s="82">
        <v>2000010080</v>
      </c>
      <c r="F38" s="82"/>
      <c r="G38" s="14"/>
      <c r="H38" s="29">
        <f>H39</f>
        <v>246.8</v>
      </c>
      <c r="I38" s="118">
        <f>280000</f>
        <v>280000</v>
      </c>
      <c r="J38" s="119"/>
      <c r="K38" s="120"/>
    </row>
    <row r="39" spans="1:11" s="1" customFormat="1" ht="26.25" customHeight="1">
      <c r="A39" s="88" t="s">
        <v>15</v>
      </c>
      <c r="B39" s="88"/>
      <c r="C39" s="88"/>
      <c r="D39" s="17" t="s">
        <v>12</v>
      </c>
      <c r="E39" s="82">
        <v>2000010080</v>
      </c>
      <c r="F39" s="82"/>
      <c r="G39" s="13" t="s">
        <v>14</v>
      </c>
      <c r="H39" s="29">
        <v>246.8</v>
      </c>
      <c r="I39" s="118">
        <f>280000</f>
        <v>280000</v>
      </c>
      <c r="J39" s="119"/>
      <c r="K39" s="120"/>
    </row>
    <row r="40" spans="1:11" s="1" customFormat="1" ht="24.75" customHeight="1">
      <c r="A40" s="102" t="s">
        <v>103</v>
      </c>
      <c r="B40" s="103"/>
      <c r="C40" s="103"/>
      <c r="D40" s="35" t="s">
        <v>104</v>
      </c>
      <c r="E40" s="166"/>
      <c r="F40" s="166"/>
      <c r="G40" s="27"/>
      <c r="H40" s="37">
        <f>H41</f>
        <v>728.2</v>
      </c>
      <c r="I40" s="58"/>
      <c r="J40" s="59"/>
      <c r="K40" s="60"/>
    </row>
    <row r="41" spans="1:11" s="1" customFormat="1" ht="33.75" customHeight="1">
      <c r="A41" s="101" t="s">
        <v>105</v>
      </c>
      <c r="B41" s="101"/>
      <c r="C41" s="101"/>
      <c r="D41" s="36" t="s">
        <v>104</v>
      </c>
      <c r="E41" s="169">
        <v>2000070540</v>
      </c>
      <c r="F41" s="170"/>
      <c r="G41" s="27"/>
      <c r="H41" s="34">
        <f>H42</f>
        <v>728.2</v>
      </c>
      <c r="I41" s="49"/>
      <c r="J41" s="50"/>
      <c r="K41" s="29"/>
    </row>
    <row r="42" spans="1:11" s="1" customFormat="1" ht="28.5" customHeight="1">
      <c r="A42" s="101" t="s">
        <v>106</v>
      </c>
      <c r="B42" s="101"/>
      <c r="C42" s="101"/>
      <c r="D42" s="36" t="s">
        <v>104</v>
      </c>
      <c r="E42" s="169">
        <v>2000070540</v>
      </c>
      <c r="F42" s="170"/>
      <c r="G42" s="27">
        <v>870</v>
      </c>
      <c r="H42" s="34">
        <v>728.2</v>
      </c>
      <c r="I42" s="49"/>
      <c r="J42" s="50"/>
      <c r="K42" s="29"/>
    </row>
    <row r="43" spans="1:11" s="1" customFormat="1" ht="25.5" customHeight="1">
      <c r="A43" s="109" t="s">
        <v>17</v>
      </c>
      <c r="B43" s="109"/>
      <c r="C43" s="109"/>
      <c r="D43" s="31" t="s">
        <v>16</v>
      </c>
      <c r="E43" s="122"/>
      <c r="F43" s="122"/>
      <c r="G43" s="11"/>
      <c r="H43" s="51">
        <f>H44+H47+H50+H54+H59+H57</f>
        <v>2428.2999999999997</v>
      </c>
      <c r="I43" s="124">
        <f>I44+I59</f>
        <v>1200000</v>
      </c>
      <c r="J43" s="125"/>
      <c r="K43" s="126"/>
    </row>
    <row r="44" spans="1:11" s="1" customFormat="1" ht="35.25" customHeight="1">
      <c r="A44" s="89" t="s">
        <v>135</v>
      </c>
      <c r="B44" s="90"/>
      <c r="C44" s="108"/>
      <c r="D44" s="12" t="s">
        <v>16</v>
      </c>
      <c r="E44" s="86" t="s">
        <v>119</v>
      </c>
      <c r="F44" s="87"/>
      <c r="G44" s="26"/>
      <c r="H44" s="39">
        <f>H45</f>
        <v>99.9</v>
      </c>
      <c r="I44" s="150">
        <f>I47+I50+I54+I57</f>
        <v>600000</v>
      </c>
      <c r="J44" s="150"/>
      <c r="K44" s="151"/>
    </row>
    <row r="45" spans="1:11" s="1" customFormat="1" ht="35.25" customHeight="1">
      <c r="A45" s="88" t="s">
        <v>8</v>
      </c>
      <c r="B45" s="88"/>
      <c r="C45" s="88"/>
      <c r="D45" s="12" t="s">
        <v>16</v>
      </c>
      <c r="E45" s="86" t="s">
        <v>119</v>
      </c>
      <c r="F45" s="87"/>
      <c r="G45" s="26" t="s">
        <v>7</v>
      </c>
      <c r="H45" s="39">
        <f>H46</f>
        <v>99.9</v>
      </c>
      <c r="I45" s="38"/>
      <c r="J45" s="38"/>
      <c r="K45" s="61"/>
    </row>
    <row r="46" spans="1:11" s="1" customFormat="1" ht="35.25" customHeight="1">
      <c r="A46" s="83" t="s">
        <v>109</v>
      </c>
      <c r="B46" s="84"/>
      <c r="C46" s="85"/>
      <c r="D46" s="12" t="s">
        <v>16</v>
      </c>
      <c r="E46" s="86" t="s">
        <v>119</v>
      </c>
      <c r="F46" s="87"/>
      <c r="G46" s="26" t="s">
        <v>120</v>
      </c>
      <c r="H46" s="39">
        <v>99.9</v>
      </c>
      <c r="I46" s="38"/>
      <c r="J46" s="38"/>
      <c r="K46" s="61"/>
    </row>
    <row r="47" spans="1:11" s="1" customFormat="1" ht="45.75" customHeight="1">
      <c r="A47" s="89" t="s">
        <v>73</v>
      </c>
      <c r="B47" s="90"/>
      <c r="C47" s="108"/>
      <c r="D47" s="12" t="s">
        <v>16</v>
      </c>
      <c r="E47" s="86" t="s">
        <v>121</v>
      </c>
      <c r="F47" s="87"/>
      <c r="G47" s="26"/>
      <c r="H47" s="39">
        <f>H48</f>
        <v>96.2</v>
      </c>
      <c r="I47" s="150">
        <v>85000</v>
      </c>
      <c r="J47" s="150"/>
      <c r="K47" s="151"/>
    </row>
    <row r="48" spans="1:11" s="1" customFormat="1" ht="45.75" customHeight="1">
      <c r="A48" s="88" t="s">
        <v>8</v>
      </c>
      <c r="B48" s="88"/>
      <c r="C48" s="88"/>
      <c r="D48" s="12" t="s">
        <v>16</v>
      </c>
      <c r="E48" s="86" t="s">
        <v>121</v>
      </c>
      <c r="F48" s="87"/>
      <c r="G48" s="30" t="s">
        <v>7</v>
      </c>
      <c r="H48" s="40">
        <f>H49</f>
        <v>96.2</v>
      </c>
      <c r="I48" s="150">
        <v>85000</v>
      </c>
      <c r="J48" s="150"/>
      <c r="K48" s="151"/>
    </row>
    <row r="49" spans="1:11" s="1" customFormat="1" ht="45.75" customHeight="1">
      <c r="A49" s="83" t="s">
        <v>108</v>
      </c>
      <c r="B49" s="84"/>
      <c r="C49" s="85"/>
      <c r="D49" s="12" t="s">
        <v>16</v>
      </c>
      <c r="E49" s="86" t="s">
        <v>121</v>
      </c>
      <c r="F49" s="87"/>
      <c r="G49" s="30">
        <v>242</v>
      </c>
      <c r="H49" s="40">
        <v>96.2</v>
      </c>
      <c r="I49" s="38"/>
      <c r="J49" s="38"/>
      <c r="K49" s="61"/>
    </row>
    <row r="50" spans="1:11" s="1" customFormat="1" ht="36" customHeight="1">
      <c r="A50" s="89" t="s">
        <v>74</v>
      </c>
      <c r="B50" s="90"/>
      <c r="C50" s="108"/>
      <c r="D50" s="12" t="s">
        <v>16</v>
      </c>
      <c r="E50" s="86" t="s">
        <v>122</v>
      </c>
      <c r="F50" s="87"/>
      <c r="G50" s="26"/>
      <c r="H50" s="39">
        <f>H51</f>
        <v>392.5</v>
      </c>
      <c r="I50" s="150">
        <v>459300</v>
      </c>
      <c r="J50" s="150"/>
      <c r="K50" s="151"/>
    </row>
    <row r="51" spans="1:11" s="1" customFormat="1" ht="41.25" customHeight="1">
      <c r="A51" s="88" t="s">
        <v>8</v>
      </c>
      <c r="B51" s="88"/>
      <c r="C51" s="88"/>
      <c r="D51" s="12" t="s">
        <v>16</v>
      </c>
      <c r="E51" s="86" t="s">
        <v>122</v>
      </c>
      <c r="F51" s="87"/>
      <c r="G51" s="30" t="s">
        <v>7</v>
      </c>
      <c r="H51" s="40">
        <f>H52+H53</f>
        <v>392.5</v>
      </c>
      <c r="I51" s="150">
        <v>459300</v>
      </c>
      <c r="J51" s="150"/>
      <c r="K51" s="151"/>
    </row>
    <row r="52" spans="1:11" s="1" customFormat="1" ht="48" customHeight="1">
      <c r="A52" s="83" t="s">
        <v>108</v>
      </c>
      <c r="B52" s="84"/>
      <c r="C52" s="85"/>
      <c r="D52" s="12" t="s">
        <v>16</v>
      </c>
      <c r="E52" s="86" t="s">
        <v>122</v>
      </c>
      <c r="F52" s="87"/>
      <c r="G52" s="30">
        <v>242</v>
      </c>
      <c r="H52" s="40">
        <v>77.8</v>
      </c>
      <c r="I52" s="38"/>
      <c r="J52" s="38"/>
      <c r="K52" s="61"/>
    </row>
    <row r="53" spans="1:11" s="1" customFormat="1" ht="48" customHeight="1">
      <c r="A53" s="83" t="s">
        <v>109</v>
      </c>
      <c r="B53" s="84"/>
      <c r="C53" s="85"/>
      <c r="D53" s="12" t="s">
        <v>16</v>
      </c>
      <c r="E53" s="86" t="s">
        <v>122</v>
      </c>
      <c r="F53" s="87"/>
      <c r="G53" s="30">
        <v>244</v>
      </c>
      <c r="H53" s="40">
        <v>314.7</v>
      </c>
      <c r="I53" s="38"/>
      <c r="J53" s="38"/>
      <c r="K53" s="61"/>
    </row>
    <row r="54" spans="1:11" s="1" customFormat="1" ht="32.25" customHeight="1">
      <c r="A54" s="89" t="s">
        <v>136</v>
      </c>
      <c r="B54" s="90"/>
      <c r="C54" s="108"/>
      <c r="D54" s="12" t="s">
        <v>16</v>
      </c>
      <c r="E54" s="86" t="s">
        <v>123</v>
      </c>
      <c r="F54" s="87"/>
      <c r="G54" s="26"/>
      <c r="H54" s="39">
        <f>H55</f>
        <v>30.8</v>
      </c>
      <c r="I54" s="150">
        <v>44200</v>
      </c>
      <c r="J54" s="150"/>
      <c r="K54" s="151"/>
    </row>
    <row r="55" spans="1:11" s="1" customFormat="1" ht="48.75" customHeight="1">
      <c r="A55" s="88" t="s">
        <v>8</v>
      </c>
      <c r="B55" s="88"/>
      <c r="C55" s="88"/>
      <c r="D55" s="12" t="s">
        <v>16</v>
      </c>
      <c r="E55" s="86" t="s">
        <v>123</v>
      </c>
      <c r="F55" s="87"/>
      <c r="G55" s="30" t="s">
        <v>7</v>
      </c>
      <c r="H55" s="40">
        <f>H56</f>
        <v>30.8</v>
      </c>
      <c r="I55" s="150">
        <v>44200</v>
      </c>
      <c r="J55" s="150"/>
      <c r="K55" s="151"/>
    </row>
    <row r="56" spans="1:11" s="1" customFormat="1" ht="48.75" customHeight="1">
      <c r="A56" s="83" t="s">
        <v>109</v>
      </c>
      <c r="B56" s="84"/>
      <c r="C56" s="85"/>
      <c r="D56" s="12" t="s">
        <v>16</v>
      </c>
      <c r="E56" s="86" t="s">
        <v>123</v>
      </c>
      <c r="F56" s="87"/>
      <c r="G56" s="30">
        <v>244</v>
      </c>
      <c r="H56" s="40">
        <v>30.8</v>
      </c>
      <c r="I56" s="38"/>
      <c r="J56" s="38"/>
      <c r="K56" s="61"/>
    </row>
    <row r="57" spans="1:11" s="1" customFormat="1" ht="35.25" customHeight="1">
      <c r="A57" s="89" t="s">
        <v>137</v>
      </c>
      <c r="B57" s="90"/>
      <c r="C57" s="108"/>
      <c r="D57" s="12" t="s">
        <v>16</v>
      </c>
      <c r="E57" s="86" t="s">
        <v>124</v>
      </c>
      <c r="F57" s="87"/>
      <c r="G57" s="26"/>
      <c r="H57" s="39">
        <f>H58</f>
        <v>11.5</v>
      </c>
      <c r="I57" s="150">
        <v>11500</v>
      </c>
      <c r="J57" s="150"/>
      <c r="K57" s="151"/>
    </row>
    <row r="58" spans="1:11" s="1" customFormat="1" ht="32.25" customHeight="1">
      <c r="A58" s="88" t="s">
        <v>9</v>
      </c>
      <c r="B58" s="88"/>
      <c r="C58" s="88"/>
      <c r="D58" s="12" t="s">
        <v>16</v>
      </c>
      <c r="E58" s="86" t="s">
        <v>124</v>
      </c>
      <c r="F58" s="87"/>
      <c r="G58" s="30">
        <v>330</v>
      </c>
      <c r="H58" s="40">
        <v>11.5</v>
      </c>
      <c r="I58" s="150">
        <v>11500</v>
      </c>
      <c r="J58" s="150"/>
      <c r="K58" s="151"/>
    </row>
    <row r="59" spans="1:11" s="1" customFormat="1" ht="54.75" customHeight="1">
      <c r="A59" s="88" t="s">
        <v>138</v>
      </c>
      <c r="B59" s="88"/>
      <c r="C59" s="88"/>
      <c r="D59" s="13" t="s">
        <v>16</v>
      </c>
      <c r="E59" s="82">
        <v>2000070440</v>
      </c>
      <c r="F59" s="82"/>
      <c r="G59" s="14"/>
      <c r="H59" s="33">
        <f>H60+H62</f>
        <v>1797.3999999999999</v>
      </c>
      <c r="I59" s="118">
        <f>600000</f>
        <v>600000</v>
      </c>
      <c r="J59" s="119"/>
      <c r="K59" s="120"/>
    </row>
    <row r="60" spans="1:11" s="1" customFormat="1" ht="44.25" customHeight="1">
      <c r="A60" s="88" t="s">
        <v>8</v>
      </c>
      <c r="B60" s="88"/>
      <c r="C60" s="88"/>
      <c r="D60" s="13" t="s">
        <v>16</v>
      </c>
      <c r="E60" s="82">
        <v>2000070440</v>
      </c>
      <c r="F60" s="82"/>
      <c r="G60" s="13" t="s">
        <v>7</v>
      </c>
      <c r="H60" s="29">
        <f>H61</f>
        <v>1694.6</v>
      </c>
      <c r="I60" s="118">
        <f>600000</f>
        <v>600000</v>
      </c>
      <c r="J60" s="119"/>
      <c r="K60" s="120"/>
    </row>
    <row r="61" spans="1:11" s="1" customFormat="1" ht="44.25" customHeight="1">
      <c r="A61" s="83" t="s">
        <v>109</v>
      </c>
      <c r="B61" s="84"/>
      <c r="C61" s="85"/>
      <c r="D61" s="13" t="s">
        <v>16</v>
      </c>
      <c r="E61" s="82">
        <v>2000070440</v>
      </c>
      <c r="F61" s="82"/>
      <c r="G61" s="13">
        <v>244</v>
      </c>
      <c r="H61" s="29">
        <v>1694.6</v>
      </c>
      <c r="I61" s="49"/>
      <c r="J61" s="50"/>
      <c r="K61" s="29"/>
    </row>
    <row r="62" spans="1:11" s="1" customFormat="1" ht="28.5" customHeight="1">
      <c r="A62" s="88" t="s">
        <v>11</v>
      </c>
      <c r="B62" s="88"/>
      <c r="C62" s="88"/>
      <c r="D62" s="13" t="s">
        <v>16</v>
      </c>
      <c r="E62" s="82">
        <v>2000070440</v>
      </c>
      <c r="F62" s="82"/>
      <c r="G62" s="13">
        <v>850</v>
      </c>
      <c r="H62" s="29">
        <f>H63</f>
        <v>102.8</v>
      </c>
      <c r="I62" s="49"/>
      <c r="J62" s="50"/>
      <c r="K62" s="29"/>
    </row>
    <row r="63" spans="1:11" s="1" customFormat="1" ht="27" customHeight="1">
      <c r="A63" s="92" t="s">
        <v>116</v>
      </c>
      <c r="B63" s="93"/>
      <c r="C63" s="94"/>
      <c r="D63" s="13" t="s">
        <v>16</v>
      </c>
      <c r="E63" s="82">
        <v>2000070440</v>
      </c>
      <c r="F63" s="82"/>
      <c r="G63" s="13">
        <v>852</v>
      </c>
      <c r="H63" s="29">
        <v>102.8</v>
      </c>
      <c r="I63" s="49"/>
      <c r="J63" s="50"/>
      <c r="K63" s="29"/>
    </row>
    <row r="64" spans="1:11" s="1" customFormat="1" ht="37.5" customHeight="1">
      <c r="A64" s="97" t="s">
        <v>83</v>
      </c>
      <c r="B64" s="97"/>
      <c r="C64" s="97"/>
      <c r="D64" s="19" t="s">
        <v>84</v>
      </c>
      <c r="E64" s="99"/>
      <c r="F64" s="99"/>
      <c r="G64" s="19"/>
      <c r="H64" s="41">
        <f>H65+H69</f>
        <v>160</v>
      </c>
      <c r="I64" s="110">
        <f>I65+I69</f>
        <v>160000</v>
      </c>
      <c r="J64" s="111"/>
      <c r="K64" s="112"/>
    </row>
    <row r="65" spans="1:11" s="1" customFormat="1" ht="48.75" customHeight="1">
      <c r="A65" s="95" t="s">
        <v>19</v>
      </c>
      <c r="B65" s="95"/>
      <c r="C65" s="95"/>
      <c r="D65" s="15" t="s">
        <v>18</v>
      </c>
      <c r="E65" s="98"/>
      <c r="F65" s="98"/>
      <c r="G65" s="11"/>
      <c r="H65" s="44">
        <v>50</v>
      </c>
      <c r="I65" s="124">
        <f>50000</f>
        <v>50000</v>
      </c>
      <c r="J65" s="125"/>
      <c r="K65" s="126"/>
    </row>
    <row r="66" spans="1:11" s="1" customFormat="1" ht="48.75" customHeight="1">
      <c r="A66" s="88" t="s">
        <v>139</v>
      </c>
      <c r="B66" s="88"/>
      <c r="C66" s="88"/>
      <c r="D66" s="13" t="s">
        <v>18</v>
      </c>
      <c r="E66" s="82">
        <v>2000070560</v>
      </c>
      <c r="F66" s="82"/>
      <c r="G66" s="14"/>
      <c r="H66" s="29">
        <f>H67</f>
        <v>50</v>
      </c>
      <c r="I66" s="118">
        <f>50000</f>
        <v>50000</v>
      </c>
      <c r="J66" s="119"/>
      <c r="K66" s="120"/>
    </row>
    <row r="67" spans="1:11" s="1" customFormat="1" ht="42.75" customHeight="1">
      <c r="A67" s="88" t="s">
        <v>8</v>
      </c>
      <c r="B67" s="88"/>
      <c r="C67" s="88"/>
      <c r="D67" s="13" t="s">
        <v>18</v>
      </c>
      <c r="E67" s="82">
        <v>2000070560</v>
      </c>
      <c r="F67" s="82"/>
      <c r="G67" s="13" t="s">
        <v>7</v>
      </c>
      <c r="H67" s="29">
        <f>H68</f>
        <v>50</v>
      </c>
      <c r="I67" s="118">
        <f>50000</f>
        <v>50000</v>
      </c>
      <c r="J67" s="119"/>
      <c r="K67" s="120"/>
    </row>
    <row r="68" spans="1:11" s="1" customFormat="1" ht="42.75" customHeight="1">
      <c r="A68" s="83" t="s">
        <v>109</v>
      </c>
      <c r="B68" s="84"/>
      <c r="C68" s="85"/>
      <c r="D68" s="13" t="s">
        <v>18</v>
      </c>
      <c r="E68" s="82">
        <v>2000070560</v>
      </c>
      <c r="F68" s="82"/>
      <c r="G68" s="13">
        <v>244</v>
      </c>
      <c r="H68" s="29">
        <v>50</v>
      </c>
      <c r="I68" s="49"/>
      <c r="J68" s="50"/>
      <c r="K68" s="29"/>
    </row>
    <row r="69" spans="1:11" s="1" customFormat="1" ht="42" customHeight="1">
      <c r="A69" s="95" t="s">
        <v>21</v>
      </c>
      <c r="B69" s="95"/>
      <c r="C69" s="95"/>
      <c r="D69" s="15" t="s">
        <v>20</v>
      </c>
      <c r="E69" s="98"/>
      <c r="F69" s="98"/>
      <c r="G69" s="11"/>
      <c r="H69" s="44">
        <f>H70</f>
        <v>110</v>
      </c>
      <c r="I69" s="124">
        <f>110000</f>
        <v>110000</v>
      </c>
      <c r="J69" s="125"/>
      <c r="K69" s="126"/>
    </row>
    <row r="70" spans="1:11" s="1" customFormat="1" ht="33" customHeight="1">
      <c r="A70" s="88" t="s">
        <v>140</v>
      </c>
      <c r="B70" s="88"/>
      <c r="C70" s="88"/>
      <c r="D70" s="13" t="s">
        <v>20</v>
      </c>
      <c r="E70" s="82">
        <v>1400170190</v>
      </c>
      <c r="F70" s="82"/>
      <c r="G70" s="14"/>
      <c r="H70" s="29">
        <f>H71</f>
        <v>110</v>
      </c>
      <c r="I70" s="118">
        <f>110000</f>
        <v>110000</v>
      </c>
      <c r="J70" s="119"/>
      <c r="K70" s="120"/>
    </row>
    <row r="71" spans="1:11" s="1" customFormat="1" ht="43.5" customHeight="1">
      <c r="A71" s="88" t="s">
        <v>8</v>
      </c>
      <c r="B71" s="88"/>
      <c r="C71" s="88"/>
      <c r="D71" s="13" t="s">
        <v>20</v>
      </c>
      <c r="E71" s="82">
        <v>1400170190</v>
      </c>
      <c r="F71" s="82"/>
      <c r="G71" s="13" t="s">
        <v>7</v>
      </c>
      <c r="H71" s="29">
        <f>H72</f>
        <v>110</v>
      </c>
      <c r="I71" s="118">
        <f>110000</f>
        <v>110000</v>
      </c>
      <c r="J71" s="119"/>
      <c r="K71" s="120"/>
    </row>
    <row r="72" spans="1:11" s="1" customFormat="1" ht="43.5" customHeight="1">
      <c r="A72" s="83" t="s">
        <v>109</v>
      </c>
      <c r="B72" s="84"/>
      <c r="C72" s="85"/>
      <c r="D72" s="13" t="s">
        <v>20</v>
      </c>
      <c r="E72" s="82">
        <v>1400170190</v>
      </c>
      <c r="F72" s="82"/>
      <c r="G72" s="13">
        <v>244</v>
      </c>
      <c r="H72" s="29">
        <v>110</v>
      </c>
      <c r="I72" s="49"/>
      <c r="J72" s="50"/>
      <c r="K72" s="29"/>
    </row>
    <row r="73" spans="1:11" s="1" customFormat="1" ht="30.75" customHeight="1">
      <c r="A73" s="97" t="s">
        <v>85</v>
      </c>
      <c r="B73" s="97"/>
      <c r="C73" s="97"/>
      <c r="D73" s="19" t="s">
        <v>86</v>
      </c>
      <c r="E73" s="99"/>
      <c r="F73" s="99"/>
      <c r="G73" s="19"/>
      <c r="H73" s="52">
        <f>H74</f>
        <v>14602</v>
      </c>
      <c r="I73" s="110">
        <f>I74</f>
        <v>18107200</v>
      </c>
      <c r="J73" s="111"/>
      <c r="K73" s="112"/>
    </row>
    <row r="74" spans="1:11" s="1" customFormat="1" ht="28.5" customHeight="1">
      <c r="A74" s="95" t="s">
        <v>23</v>
      </c>
      <c r="B74" s="95"/>
      <c r="C74" s="95"/>
      <c r="D74" s="15" t="s">
        <v>22</v>
      </c>
      <c r="E74" s="98"/>
      <c r="F74" s="98"/>
      <c r="G74" s="11"/>
      <c r="H74" s="44">
        <f>H75+H78</f>
        <v>14602</v>
      </c>
      <c r="I74" s="124">
        <f>I75+I78</f>
        <v>18107200</v>
      </c>
      <c r="J74" s="125"/>
      <c r="K74" s="126"/>
    </row>
    <row r="75" spans="1:11" s="1" customFormat="1" ht="30" customHeight="1">
      <c r="A75" s="88" t="s">
        <v>24</v>
      </c>
      <c r="B75" s="88"/>
      <c r="C75" s="88"/>
      <c r="D75" s="13" t="s">
        <v>22</v>
      </c>
      <c r="E75" s="82">
        <v>2000070620</v>
      </c>
      <c r="F75" s="82"/>
      <c r="G75" s="14"/>
      <c r="H75" s="29">
        <f>H76</f>
        <v>400</v>
      </c>
      <c r="I75" s="118">
        <f>I76</f>
        <v>17307200</v>
      </c>
      <c r="J75" s="119"/>
      <c r="K75" s="120"/>
    </row>
    <row r="76" spans="1:11" s="1" customFormat="1" ht="39" customHeight="1">
      <c r="A76" s="88" t="s">
        <v>8</v>
      </c>
      <c r="B76" s="88"/>
      <c r="C76" s="88"/>
      <c r="D76" s="13" t="s">
        <v>22</v>
      </c>
      <c r="E76" s="82">
        <v>2000070620</v>
      </c>
      <c r="F76" s="82"/>
      <c r="G76" s="13" t="s">
        <v>7</v>
      </c>
      <c r="H76" s="29">
        <f>H77</f>
        <v>400</v>
      </c>
      <c r="I76" s="118">
        <f>16202000+1105200</f>
        <v>17307200</v>
      </c>
      <c r="J76" s="119"/>
      <c r="K76" s="120"/>
    </row>
    <row r="77" spans="1:11" s="1" customFormat="1" ht="39" customHeight="1">
      <c r="A77" s="83" t="s">
        <v>109</v>
      </c>
      <c r="B77" s="84"/>
      <c r="C77" s="85"/>
      <c r="D77" s="13" t="s">
        <v>22</v>
      </c>
      <c r="E77" s="82">
        <v>2000070620</v>
      </c>
      <c r="F77" s="82"/>
      <c r="G77" s="13">
        <v>244</v>
      </c>
      <c r="H77" s="29">
        <v>400</v>
      </c>
      <c r="I77" s="49"/>
      <c r="J77" s="50"/>
      <c r="K77" s="29"/>
    </row>
    <row r="78" spans="1:11" s="1" customFormat="1" ht="36" customHeight="1">
      <c r="A78" s="88" t="s">
        <v>141</v>
      </c>
      <c r="B78" s="88"/>
      <c r="C78" s="88"/>
      <c r="D78" s="13" t="s">
        <v>22</v>
      </c>
      <c r="E78" s="82">
        <v>2000070820</v>
      </c>
      <c r="F78" s="82"/>
      <c r="G78" s="14"/>
      <c r="H78" s="29">
        <f>H79</f>
        <v>14202</v>
      </c>
      <c r="I78" s="118">
        <f>800000</f>
        <v>800000</v>
      </c>
      <c r="J78" s="119"/>
      <c r="K78" s="120"/>
    </row>
    <row r="79" spans="1:11" s="1" customFormat="1" ht="35.25" customHeight="1">
      <c r="A79" s="100" t="s">
        <v>8</v>
      </c>
      <c r="B79" s="100"/>
      <c r="C79" s="100"/>
      <c r="D79" s="17" t="s">
        <v>22</v>
      </c>
      <c r="E79" s="82">
        <v>2000070820</v>
      </c>
      <c r="F79" s="82"/>
      <c r="G79" s="13" t="s">
        <v>7</v>
      </c>
      <c r="H79" s="29">
        <f>H80</f>
        <v>14202</v>
      </c>
      <c r="I79" s="118">
        <f>800000</f>
        <v>800000</v>
      </c>
      <c r="J79" s="119"/>
      <c r="K79" s="120"/>
    </row>
    <row r="80" spans="1:11" s="1" customFormat="1" ht="35.25" customHeight="1">
      <c r="A80" s="83" t="s">
        <v>109</v>
      </c>
      <c r="B80" s="84"/>
      <c r="C80" s="84"/>
      <c r="D80" s="23" t="s">
        <v>22</v>
      </c>
      <c r="E80" s="82">
        <v>2000070820</v>
      </c>
      <c r="F80" s="82"/>
      <c r="G80" s="27">
        <v>244</v>
      </c>
      <c r="H80" s="29">
        <v>14202</v>
      </c>
      <c r="I80" s="49"/>
      <c r="J80" s="50"/>
      <c r="K80" s="29"/>
    </row>
    <row r="81" spans="1:11" s="1" customFormat="1" ht="30.75" customHeight="1">
      <c r="A81" s="96" t="s">
        <v>87</v>
      </c>
      <c r="B81" s="96"/>
      <c r="C81" s="96"/>
      <c r="D81" s="42" t="s">
        <v>88</v>
      </c>
      <c r="E81" s="121"/>
      <c r="F81" s="121"/>
      <c r="G81" s="42"/>
      <c r="H81" s="53">
        <f>H82+H97+H103</f>
        <v>49887.899999999994</v>
      </c>
      <c r="I81" s="147">
        <f>I82+I97+I103</f>
        <v>36857000</v>
      </c>
      <c r="J81" s="148"/>
      <c r="K81" s="149"/>
    </row>
    <row r="82" spans="1:11" s="1" customFormat="1" ht="22.5" customHeight="1">
      <c r="A82" s="95" t="s">
        <v>31</v>
      </c>
      <c r="B82" s="95"/>
      <c r="C82" s="95"/>
      <c r="D82" s="11" t="s">
        <v>30</v>
      </c>
      <c r="E82" s="98"/>
      <c r="F82" s="98"/>
      <c r="G82" s="11"/>
      <c r="H82" s="44">
        <f>H83+H88+H91+H94</f>
        <v>28636.3</v>
      </c>
      <c r="I82" s="124">
        <f>13414000</f>
        <v>13414000</v>
      </c>
      <c r="J82" s="125"/>
      <c r="K82" s="126"/>
    </row>
    <row r="83" spans="1:12" s="1" customFormat="1" ht="22.5" customHeight="1">
      <c r="A83" s="88" t="s">
        <v>34</v>
      </c>
      <c r="B83" s="88"/>
      <c r="C83" s="88"/>
      <c r="D83" s="13" t="s">
        <v>30</v>
      </c>
      <c r="E83" s="82">
        <v>2000070350</v>
      </c>
      <c r="F83" s="82"/>
      <c r="G83" s="14"/>
      <c r="H83" s="29">
        <f>H84+H87</f>
        <v>2813.5</v>
      </c>
      <c r="I83" s="118">
        <f>5775500</f>
        <v>5775500</v>
      </c>
      <c r="J83" s="119"/>
      <c r="K83" s="120"/>
      <c r="L83" s="22"/>
    </row>
    <row r="84" spans="1:11" s="1" customFormat="1" ht="34.5" customHeight="1">
      <c r="A84" s="88" t="s">
        <v>8</v>
      </c>
      <c r="B84" s="88"/>
      <c r="C84" s="88"/>
      <c r="D84" s="17" t="s">
        <v>30</v>
      </c>
      <c r="E84" s="82">
        <v>2000070350</v>
      </c>
      <c r="F84" s="82"/>
      <c r="G84" s="13" t="s">
        <v>7</v>
      </c>
      <c r="H84" s="29">
        <f>H85+H86</f>
        <v>2299</v>
      </c>
      <c r="I84" s="118">
        <f>5075500</f>
        <v>5075500</v>
      </c>
      <c r="J84" s="119"/>
      <c r="K84" s="120"/>
    </row>
    <row r="85" spans="1:11" s="1" customFormat="1" ht="34.5" customHeight="1">
      <c r="A85" s="83" t="s">
        <v>112</v>
      </c>
      <c r="B85" s="84"/>
      <c r="C85" s="85"/>
      <c r="D85" s="17" t="s">
        <v>30</v>
      </c>
      <c r="E85" s="82">
        <v>2000070350</v>
      </c>
      <c r="F85" s="82"/>
      <c r="G85" s="13">
        <v>243</v>
      </c>
      <c r="H85" s="29">
        <v>1528.5</v>
      </c>
      <c r="I85" s="49"/>
      <c r="J85" s="50"/>
      <c r="K85" s="29"/>
    </row>
    <row r="86" spans="1:11" s="1" customFormat="1" ht="33" customHeight="1">
      <c r="A86" s="83" t="s">
        <v>109</v>
      </c>
      <c r="B86" s="84"/>
      <c r="C86" s="85"/>
      <c r="D86" s="17" t="s">
        <v>30</v>
      </c>
      <c r="E86" s="82">
        <v>2000070350</v>
      </c>
      <c r="F86" s="82"/>
      <c r="G86" s="13">
        <v>244</v>
      </c>
      <c r="H86" s="29">
        <v>770.5</v>
      </c>
      <c r="I86" s="49"/>
      <c r="J86" s="50"/>
      <c r="K86" s="29"/>
    </row>
    <row r="87" spans="1:11" s="1" customFormat="1" ht="99" customHeight="1">
      <c r="A87" s="88" t="s">
        <v>36</v>
      </c>
      <c r="B87" s="88"/>
      <c r="C87" s="83"/>
      <c r="D87" s="23" t="s">
        <v>30</v>
      </c>
      <c r="E87" s="82">
        <v>2000070350</v>
      </c>
      <c r="F87" s="82"/>
      <c r="G87" s="13" t="s">
        <v>35</v>
      </c>
      <c r="H87" s="29">
        <v>514.5</v>
      </c>
      <c r="I87" s="118">
        <f>700000</f>
        <v>700000</v>
      </c>
      <c r="J87" s="119"/>
      <c r="K87" s="120"/>
    </row>
    <row r="88" spans="1:11" s="1" customFormat="1" ht="42.75" customHeight="1">
      <c r="A88" s="175" t="s">
        <v>142</v>
      </c>
      <c r="B88" s="176"/>
      <c r="C88" s="176"/>
      <c r="D88" s="43" t="s">
        <v>30</v>
      </c>
      <c r="E88" s="171">
        <v>2000071010</v>
      </c>
      <c r="F88" s="170"/>
      <c r="G88" s="27"/>
      <c r="H88" s="29">
        <f>H89</f>
        <v>1970.1</v>
      </c>
      <c r="I88" s="49"/>
      <c r="J88" s="50"/>
      <c r="K88" s="29"/>
    </row>
    <row r="89" spans="1:11" s="1" customFormat="1" ht="38.25" customHeight="1">
      <c r="A89" s="88" t="s">
        <v>8</v>
      </c>
      <c r="B89" s="88"/>
      <c r="C89" s="83"/>
      <c r="D89" s="23" t="s">
        <v>30</v>
      </c>
      <c r="E89" s="171">
        <v>2000071010</v>
      </c>
      <c r="F89" s="170"/>
      <c r="G89" s="27">
        <v>240</v>
      </c>
      <c r="H89" s="29">
        <f>H90</f>
        <v>1970.1</v>
      </c>
      <c r="I89" s="49"/>
      <c r="J89" s="50"/>
      <c r="K89" s="29"/>
    </row>
    <row r="90" spans="1:11" s="1" customFormat="1" ht="38.25" customHeight="1">
      <c r="A90" s="167" t="s">
        <v>109</v>
      </c>
      <c r="B90" s="168"/>
      <c r="C90" s="168"/>
      <c r="D90" s="62" t="s">
        <v>30</v>
      </c>
      <c r="E90" s="104">
        <v>2000071010</v>
      </c>
      <c r="F90" s="105"/>
      <c r="G90" s="28">
        <v>244</v>
      </c>
      <c r="H90" s="29">
        <v>1970.1</v>
      </c>
      <c r="I90" s="49"/>
      <c r="J90" s="50"/>
      <c r="K90" s="29"/>
    </row>
    <row r="91" spans="1:11" s="1" customFormat="1" ht="38.25" customHeight="1">
      <c r="A91" s="172" t="s">
        <v>143</v>
      </c>
      <c r="B91" s="173"/>
      <c r="C91" s="174"/>
      <c r="D91" s="62" t="s">
        <v>30</v>
      </c>
      <c r="E91" s="123" t="s">
        <v>126</v>
      </c>
      <c r="F91" s="123"/>
      <c r="G91" s="23"/>
      <c r="H91" s="29">
        <f>H92</f>
        <v>18673.5</v>
      </c>
      <c r="I91" s="49"/>
      <c r="J91" s="50"/>
      <c r="K91" s="29"/>
    </row>
    <row r="92" spans="1:11" s="1" customFormat="1" ht="24" customHeight="1">
      <c r="A92" s="116" t="s">
        <v>33</v>
      </c>
      <c r="B92" s="116"/>
      <c r="C92" s="116"/>
      <c r="D92" s="32" t="s">
        <v>30</v>
      </c>
      <c r="E92" s="123" t="s">
        <v>126</v>
      </c>
      <c r="F92" s="123"/>
      <c r="G92" s="32" t="s">
        <v>32</v>
      </c>
      <c r="H92" s="29">
        <f>H93</f>
        <v>18673.5</v>
      </c>
      <c r="I92" s="118">
        <f>4182800</f>
        <v>4182800</v>
      </c>
      <c r="J92" s="119"/>
      <c r="K92" s="120"/>
    </row>
    <row r="93" spans="1:11" s="1" customFormat="1" ht="39" customHeight="1">
      <c r="A93" s="83" t="s">
        <v>111</v>
      </c>
      <c r="B93" s="84"/>
      <c r="C93" s="85"/>
      <c r="D93" s="13" t="s">
        <v>30</v>
      </c>
      <c r="E93" s="123" t="s">
        <v>126</v>
      </c>
      <c r="F93" s="123"/>
      <c r="G93" s="13">
        <v>414</v>
      </c>
      <c r="H93" s="29">
        <v>18673.5</v>
      </c>
      <c r="I93" s="49"/>
      <c r="J93" s="50"/>
      <c r="K93" s="29"/>
    </row>
    <row r="94" spans="1:11" s="1" customFormat="1" ht="58.5" customHeight="1">
      <c r="A94" s="83" t="s">
        <v>158</v>
      </c>
      <c r="B94" s="84"/>
      <c r="C94" s="85"/>
      <c r="D94" s="13" t="s">
        <v>30</v>
      </c>
      <c r="E94" s="123" t="s">
        <v>159</v>
      </c>
      <c r="F94" s="123"/>
      <c r="G94" s="27"/>
      <c r="H94" s="29">
        <f>H95</f>
        <v>5179.2</v>
      </c>
      <c r="I94" s="49"/>
      <c r="J94" s="50"/>
      <c r="K94" s="29"/>
    </row>
    <row r="95" spans="1:11" s="1" customFormat="1" ht="30.75" customHeight="1">
      <c r="A95" s="116" t="s">
        <v>33</v>
      </c>
      <c r="B95" s="116"/>
      <c r="C95" s="116"/>
      <c r="D95" s="13" t="s">
        <v>30</v>
      </c>
      <c r="E95" s="123" t="s">
        <v>159</v>
      </c>
      <c r="F95" s="123"/>
      <c r="G95" s="27">
        <v>410</v>
      </c>
      <c r="H95" s="29">
        <f>H96</f>
        <v>5179.2</v>
      </c>
      <c r="I95" s="49"/>
      <c r="J95" s="50"/>
      <c r="K95" s="29"/>
    </row>
    <row r="96" spans="1:11" s="1" customFormat="1" ht="44.25" customHeight="1">
      <c r="A96" s="83" t="s">
        <v>111</v>
      </c>
      <c r="B96" s="84"/>
      <c r="C96" s="85"/>
      <c r="D96" s="13" t="s">
        <v>30</v>
      </c>
      <c r="E96" s="123" t="s">
        <v>159</v>
      </c>
      <c r="F96" s="123"/>
      <c r="G96" s="27">
        <v>414</v>
      </c>
      <c r="H96" s="29">
        <v>5179.2</v>
      </c>
      <c r="I96" s="49"/>
      <c r="J96" s="50"/>
      <c r="K96" s="29"/>
    </row>
    <row r="97" spans="1:11" s="9" customFormat="1" ht="22.5" customHeight="1">
      <c r="A97" s="95" t="s">
        <v>38</v>
      </c>
      <c r="B97" s="95"/>
      <c r="C97" s="95"/>
      <c r="D97" s="15" t="s">
        <v>37</v>
      </c>
      <c r="E97" s="122"/>
      <c r="F97" s="122"/>
      <c r="G97" s="11"/>
      <c r="H97" s="44">
        <f>H98</f>
        <v>2098</v>
      </c>
      <c r="I97" s="124">
        <f>9143000</f>
        <v>9143000</v>
      </c>
      <c r="J97" s="125"/>
      <c r="K97" s="126"/>
    </row>
    <row r="98" spans="1:11" s="1" customFormat="1" ht="30.75" customHeight="1">
      <c r="A98" s="88" t="s">
        <v>39</v>
      </c>
      <c r="B98" s="88"/>
      <c r="C98" s="88"/>
      <c r="D98" s="13" t="s">
        <v>37</v>
      </c>
      <c r="E98" s="82">
        <v>2000070360</v>
      </c>
      <c r="F98" s="82"/>
      <c r="G98" s="14"/>
      <c r="H98" s="29">
        <f>H99+H102</f>
        <v>2098</v>
      </c>
      <c r="I98" s="118">
        <f>9143000</f>
        <v>9143000</v>
      </c>
      <c r="J98" s="119"/>
      <c r="K98" s="120"/>
    </row>
    <row r="99" spans="1:11" s="1" customFormat="1" ht="45" customHeight="1">
      <c r="A99" s="88" t="s">
        <v>8</v>
      </c>
      <c r="B99" s="88"/>
      <c r="C99" s="88"/>
      <c r="D99" s="13" t="s">
        <v>37</v>
      </c>
      <c r="E99" s="82">
        <v>2000070360</v>
      </c>
      <c r="F99" s="82"/>
      <c r="G99" s="13" t="s">
        <v>7</v>
      </c>
      <c r="H99" s="29">
        <f>H100</f>
        <v>98</v>
      </c>
      <c r="I99" s="118">
        <f>7143000</f>
        <v>7143000</v>
      </c>
      <c r="J99" s="119"/>
      <c r="K99" s="120"/>
    </row>
    <row r="100" spans="1:11" s="1" customFormat="1" ht="45" customHeight="1">
      <c r="A100" s="83" t="s">
        <v>112</v>
      </c>
      <c r="B100" s="84"/>
      <c r="C100" s="85"/>
      <c r="D100" s="13" t="s">
        <v>37</v>
      </c>
      <c r="E100" s="82">
        <v>2000070360</v>
      </c>
      <c r="F100" s="82"/>
      <c r="G100" s="13">
        <v>243</v>
      </c>
      <c r="H100" s="29">
        <v>98</v>
      </c>
      <c r="I100" s="49"/>
      <c r="J100" s="50"/>
      <c r="K100" s="29"/>
    </row>
    <row r="101" spans="1:11" s="1" customFormat="1" ht="33.75" customHeight="1">
      <c r="A101" s="83" t="s">
        <v>164</v>
      </c>
      <c r="B101" s="84"/>
      <c r="C101" s="85"/>
      <c r="D101" s="13" t="s">
        <v>37</v>
      </c>
      <c r="E101" s="82">
        <v>2000060910</v>
      </c>
      <c r="F101" s="82"/>
      <c r="G101" s="13"/>
      <c r="H101" s="29">
        <f>H102</f>
        <v>2000</v>
      </c>
      <c r="I101" s="49"/>
      <c r="J101" s="50"/>
      <c r="K101" s="29"/>
    </row>
    <row r="102" spans="1:11" s="1" customFormat="1" ht="57.75" customHeight="1">
      <c r="A102" s="88" t="s">
        <v>41</v>
      </c>
      <c r="B102" s="88"/>
      <c r="C102" s="88"/>
      <c r="D102" s="13" t="s">
        <v>37</v>
      </c>
      <c r="E102" s="82">
        <v>2000060910</v>
      </c>
      <c r="F102" s="82"/>
      <c r="G102" s="13" t="s">
        <v>40</v>
      </c>
      <c r="H102" s="29">
        <v>2000</v>
      </c>
      <c r="I102" s="118">
        <f>2000000</f>
        <v>2000000</v>
      </c>
      <c r="J102" s="119"/>
      <c r="K102" s="120"/>
    </row>
    <row r="103" spans="1:11" s="1" customFormat="1" ht="26.25" customHeight="1">
      <c r="A103" s="95" t="s">
        <v>43</v>
      </c>
      <c r="B103" s="95"/>
      <c r="C103" s="95"/>
      <c r="D103" s="15" t="s">
        <v>42</v>
      </c>
      <c r="E103" s="98"/>
      <c r="F103" s="98"/>
      <c r="G103" s="11"/>
      <c r="H103" s="44">
        <f>H107+H110+H113+H118+H104+H121</f>
        <v>19153.6</v>
      </c>
      <c r="I103" s="124">
        <f>14300000</f>
        <v>14300000</v>
      </c>
      <c r="J103" s="125"/>
      <c r="K103" s="126"/>
    </row>
    <row r="104" spans="1:11" s="1" customFormat="1" ht="26.25" customHeight="1">
      <c r="A104" s="89" t="s">
        <v>160</v>
      </c>
      <c r="B104" s="90"/>
      <c r="C104" s="91"/>
      <c r="D104" s="13" t="s">
        <v>42</v>
      </c>
      <c r="E104" s="86" t="s">
        <v>161</v>
      </c>
      <c r="F104" s="87"/>
      <c r="G104" s="12"/>
      <c r="H104" s="61">
        <f>H105</f>
        <v>700</v>
      </c>
      <c r="I104" s="73"/>
      <c r="J104" s="74"/>
      <c r="K104" s="44"/>
    </row>
    <row r="105" spans="1:11" s="1" customFormat="1" ht="26.25" customHeight="1">
      <c r="A105" s="88" t="s">
        <v>8</v>
      </c>
      <c r="B105" s="88"/>
      <c r="C105" s="88"/>
      <c r="D105" s="13" t="s">
        <v>42</v>
      </c>
      <c r="E105" s="86" t="s">
        <v>161</v>
      </c>
      <c r="F105" s="87"/>
      <c r="G105" s="12" t="s">
        <v>7</v>
      </c>
      <c r="H105" s="61">
        <f>H106</f>
        <v>700</v>
      </c>
      <c r="I105" s="73"/>
      <c r="J105" s="74"/>
      <c r="K105" s="44"/>
    </row>
    <row r="106" spans="1:11" s="1" customFormat="1" ht="26.25" customHeight="1">
      <c r="A106" s="83" t="s">
        <v>109</v>
      </c>
      <c r="B106" s="84"/>
      <c r="C106" s="85"/>
      <c r="D106" s="13" t="s">
        <v>42</v>
      </c>
      <c r="E106" s="86" t="s">
        <v>161</v>
      </c>
      <c r="F106" s="87"/>
      <c r="G106" s="12" t="s">
        <v>120</v>
      </c>
      <c r="H106" s="61">
        <v>700</v>
      </c>
      <c r="I106" s="73"/>
      <c r="J106" s="74"/>
      <c r="K106" s="44"/>
    </row>
    <row r="107" spans="1:11" s="1" customFormat="1" ht="24" customHeight="1">
      <c r="A107" s="88" t="s">
        <v>44</v>
      </c>
      <c r="B107" s="88"/>
      <c r="C107" s="88"/>
      <c r="D107" s="13" t="s">
        <v>42</v>
      </c>
      <c r="E107" s="82">
        <v>2000070610</v>
      </c>
      <c r="F107" s="82"/>
      <c r="G107" s="14"/>
      <c r="H107" s="29">
        <f>H108</f>
        <v>8997.8</v>
      </c>
      <c r="I107" s="118">
        <f>9200000</f>
        <v>9200000</v>
      </c>
      <c r="J107" s="119"/>
      <c r="K107" s="120"/>
    </row>
    <row r="108" spans="1:11" s="1" customFormat="1" ht="41.25" customHeight="1">
      <c r="A108" s="88" t="s">
        <v>8</v>
      </c>
      <c r="B108" s="88"/>
      <c r="C108" s="88"/>
      <c r="D108" s="13" t="s">
        <v>42</v>
      </c>
      <c r="E108" s="82">
        <v>2000070610</v>
      </c>
      <c r="F108" s="82"/>
      <c r="G108" s="13" t="s">
        <v>7</v>
      </c>
      <c r="H108" s="29">
        <f>H109</f>
        <v>8997.8</v>
      </c>
      <c r="I108" s="118">
        <f>9200000</f>
        <v>9200000</v>
      </c>
      <c r="J108" s="119"/>
      <c r="K108" s="120"/>
    </row>
    <row r="109" spans="1:11" s="1" customFormat="1" ht="41.25" customHeight="1">
      <c r="A109" s="83" t="s">
        <v>109</v>
      </c>
      <c r="B109" s="84"/>
      <c r="C109" s="85"/>
      <c r="D109" s="13" t="s">
        <v>42</v>
      </c>
      <c r="E109" s="82">
        <v>2000070610</v>
      </c>
      <c r="F109" s="82"/>
      <c r="G109" s="13">
        <v>244</v>
      </c>
      <c r="H109" s="29">
        <v>8997.8</v>
      </c>
      <c r="I109" s="49"/>
      <c r="J109" s="50"/>
      <c r="K109" s="29"/>
    </row>
    <row r="110" spans="1:11" s="1" customFormat="1" ht="22.5" customHeight="1">
      <c r="A110" s="88" t="s">
        <v>45</v>
      </c>
      <c r="B110" s="88"/>
      <c r="C110" s="88"/>
      <c r="D110" s="13" t="s">
        <v>42</v>
      </c>
      <c r="E110" s="82">
        <v>2000070630</v>
      </c>
      <c r="F110" s="82"/>
      <c r="G110" s="14"/>
      <c r="H110" s="29">
        <f>H111</f>
        <v>1054.5</v>
      </c>
      <c r="I110" s="118">
        <f>900000</f>
        <v>900000</v>
      </c>
      <c r="J110" s="119"/>
      <c r="K110" s="120"/>
    </row>
    <row r="111" spans="1:11" s="1" customFormat="1" ht="42.75" customHeight="1">
      <c r="A111" s="88" t="s">
        <v>8</v>
      </c>
      <c r="B111" s="88"/>
      <c r="C111" s="88"/>
      <c r="D111" s="13" t="s">
        <v>42</v>
      </c>
      <c r="E111" s="82">
        <v>2000070630</v>
      </c>
      <c r="F111" s="82"/>
      <c r="G111" s="13" t="s">
        <v>7</v>
      </c>
      <c r="H111" s="29">
        <f>H112</f>
        <v>1054.5</v>
      </c>
      <c r="I111" s="118">
        <f>900000</f>
        <v>900000</v>
      </c>
      <c r="J111" s="119"/>
      <c r="K111" s="120"/>
    </row>
    <row r="112" spans="1:11" s="1" customFormat="1" ht="42.75" customHeight="1">
      <c r="A112" s="83" t="s">
        <v>109</v>
      </c>
      <c r="B112" s="84"/>
      <c r="C112" s="85"/>
      <c r="D112" s="13" t="s">
        <v>42</v>
      </c>
      <c r="E112" s="82">
        <v>2000070630</v>
      </c>
      <c r="F112" s="82"/>
      <c r="G112" s="13">
        <v>244</v>
      </c>
      <c r="H112" s="29">
        <v>1054.5</v>
      </c>
      <c r="I112" s="49"/>
      <c r="J112" s="50"/>
      <c r="K112" s="29"/>
    </row>
    <row r="113" spans="1:11" s="1" customFormat="1" ht="30" customHeight="1">
      <c r="A113" s="88" t="s">
        <v>46</v>
      </c>
      <c r="B113" s="88"/>
      <c r="C113" s="88"/>
      <c r="D113" s="13" t="s">
        <v>42</v>
      </c>
      <c r="E113" s="82">
        <v>2000070640</v>
      </c>
      <c r="F113" s="82"/>
      <c r="G113" s="14" t="s">
        <v>82</v>
      </c>
      <c r="H113" s="29">
        <f>H114+H116</f>
        <v>777.8</v>
      </c>
      <c r="I113" s="118">
        <f>700000</f>
        <v>700000</v>
      </c>
      <c r="J113" s="119"/>
      <c r="K113" s="120"/>
    </row>
    <row r="114" spans="1:11" s="1" customFormat="1" ht="44.25" customHeight="1">
      <c r="A114" s="88" t="s">
        <v>8</v>
      </c>
      <c r="B114" s="88"/>
      <c r="C114" s="88"/>
      <c r="D114" s="13" t="s">
        <v>42</v>
      </c>
      <c r="E114" s="82">
        <v>2000070640</v>
      </c>
      <c r="F114" s="82"/>
      <c r="G114" s="13" t="s">
        <v>7</v>
      </c>
      <c r="H114" s="29">
        <f>H115</f>
        <v>773.8</v>
      </c>
      <c r="I114" s="118">
        <f>700000</f>
        <v>700000</v>
      </c>
      <c r="J114" s="119"/>
      <c r="K114" s="120"/>
    </row>
    <row r="115" spans="1:11" s="1" customFormat="1" ht="44.25" customHeight="1">
      <c r="A115" s="83" t="s">
        <v>109</v>
      </c>
      <c r="B115" s="84"/>
      <c r="C115" s="85"/>
      <c r="D115" s="13" t="s">
        <v>42</v>
      </c>
      <c r="E115" s="82">
        <v>2000070640</v>
      </c>
      <c r="F115" s="82"/>
      <c r="G115" s="13">
        <v>244</v>
      </c>
      <c r="H115" s="29">
        <v>773.8</v>
      </c>
      <c r="I115" s="49"/>
      <c r="J115" s="50"/>
      <c r="K115" s="29"/>
    </row>
    <row r="116" spans="1:11" s="1" customFormat="1" ht="44.25" customHeight="1">
      <c r="A116" s="78" t="s">
        <v>163</v>
      </c>
      <c r="B116" s="78"/>
      <c r="C116" s="78"/>
      <c r="D116" s="13" t="s">
        <v>42</v>
      </c>
      <c r="E116" s="82">
        <v>2000070640</v>
      </c>
      <c r="F116" s="82"/>
      <c r="G116" s="13">
        <v>830</v>
      </c>
      <c r="H116" s="29">
        <f>H117</f>
        <v>4</v>
      </c>
      <c r="I116" s="49"/>
      <c r="J116" s="50"/>
      <c r="K116" s="29"/>
    </row>
    <row r="117" spans="1:11" s="1" customFormat="1" ht="98.25" customHeight="1">
      <c r="A117" s="79" t="s">
        <v>36</v>
      </c>
      <c r="B117" s="80"/>
      <c r="C117" s="81"/>
      <c r="D117" s="13" t="s">
        <v>42</v>
      </c>
      <c r="E117" s="82">
        <v>2000070640</v>
      </c>
      <c r="F117" s="82"/>
      <c r="G117" s="13">
        <v>831</v>
      </c>
      <c r="H117" s="29">
        <v>4</v>
      </c>
      <c r="I117" s="49"/>
      <c r="J117" s="50"/>
      <c r="K117" s="29"/>
    </row>
    <row r="118" spans="1:11" s="1" customFormat="1" ht="28.5" customHeight="1">
      <c r="A118" s="88" t="s">
        <v>47</v>
      </c>
      <c r="B118" s="88"/>
      <c r="C118" s="88"/>
      <c r="D118" s="13" t="s">
        <v>42</v>
      </c>
      <c r="E118" s="82">
        <v>2000070650</v>
      </c>
      <c r="F118" s="82"/>
      <c r="G118" s="14"/>
      <c r="H118" s="29">
        <f>H119</f>
        <v>7340.7</v>
      </c>
      <c r="I118" s="118">
        <f>3500000</f>
        <v>3500000</v>
      </c>
      <c r="J118" s="119"/>
      <c r="K118" s="120"/>
    </row>
    <row r="119" spans="1:11" s="1" customFormat="1" ht="40.5" customHeight="1">
      <c r="A119" s="88" t="s">
        <v>8</v>
      </c>
      <c r="B119" s="88"/>
      <c r="C119" s="88"/>
      <c r="D119" s="13" t="s">
        <v>42</v>
      </c>
      <c r="E119" s="82">
        <v>2000070650</v>
      </c>
      <c r="F119" s="82"/>
      <c r="G119" s="13" t="s">
        <v>7</v>
      </c>
      <c r="H119" s="29">
        <f>H120</f>
        <v>7340.7</v>
      </c>
      <c r="I119" s="118">
        <f>3500000</f>
        <v>3500000</v>
      </c>
      <c r="J119" s="119"/>
      <c r="K119" s="120"/>
    </row>
    <row r="120" spans="1:11" s="1" customFormat="1" ht="40.5" customHeight="1">
      <c r="A120" s="83" t="s">
        <v>109</v>
      </c>
      <c r="B120" s="84"/>
      <c r="C120" s="85"/>
      <c r="D120" s="13" t="s">
        <v>42</v>
      </c>
      <c r="E120" s="82">
        <v>2000070650</v>
      </c>
      <c r="F120" s="82"/>
      <c r="G120" s="13">
        <v>244</v>
      </c>
      <c r="H120" s="29">
        <v>7340.7</v>
      </c>
      <c r="I120" s="49"/>
      <c r="J120" s="50"/>
      <c r="K120" s="29"/>
    </row>
    <row r="121" spans="1:11" s="1" customFormat="1" ht="40.5" customHeight="1">
      <c r="A121" s="83" t="s">
        <v>162</v>
      </c>
      <c r="B121" s="84"/>
      <c r="C121" s="85"/>
      <c r="D121" s="13" t="s">
        <v>42</v>
      </c>
      <c r="E121" s="76">
        <v>1500170200</v>
      </c>
      <c r="F121" s="77"/>
      <c r="G121" s="13"/>
      <c r="H121" s="29">
        <f>H122</f>
        <v>282.8</v>
      </c>
      <c r="I121" s="49"/>
      <c r="J121" s="50"/>
      <c r="K121" s="29"/>
    </row>
    <row r="122" spans="1:11" s="1" customFormat="1" ht="40.5" customHeight="1">
      <c r="A122" s="88" t="s">
        <v>8</v>
      </c>
      <c r="B122" s="88"/>
      <c r="C122" s="88"/>
      <c r="D122" s="13" t="s">
        <v>42</v>
      </c>
      <c r="E122" s="76">
        <v>1500170200</v>
      </c>
      <c r="F122" s="77"/>
      <c r="G122" s="13" t="s">
        <v>7</v>
      </c>
      <c r="H122" s="29">
        <f>H123</f>
        <v>282.8</v>
      </c>
      <c r="I122" s="49"/>
      <c r="J122" s="50"/>
      <c r="K122" s="29"/>
    </row>
    <row r="123" spans="1:11" s="1" customFormat="1" ht="40.5" customHeight="1">
      <c r="A123" s="83" t="s">
        <v>109</v>
      </c>
      <c r="B123" s="84"/>
      <c r="C123" s="85"/>
      <c r="D123" s="13" t="s">
        <v>42</v>
      </c>
      <c r="E123" s="76">
        <v>1500170200</v>
      </c>
      <c r="F123" s="77"/>
      <c r="G123" s="13">
        <v>244</v>
      </c>
      <c r="H123" s="29">
        <v>282.8</v>
      </c>
      <c r="I123" s="49"/>
      <c r="J123" s="50"/>
      <c r="K123" s="29"/>
    </row>
    <row r="124" spans="1:11" s="1" customFormat="1" ht="23.25" customHeight="1">
      <c r="A124" s="97" t="s">
        <v>89</v>
      </c>
      <c r="B124" s="97"/>
      <c r="C124" s="97"/>
      <c r="D124" s="19" t="s">
        <v>90</v>
      </c>
      <c r="E124" s="99"/>
      <c r="F124" s="99"/>
      <c r="G124" s="19"/>
      <c r="H124" s="41">
        <f>H125+H129</f>
        <v>190.2</v>
      </c>
      <c r="I124" s="110">
        <f>I125+I129</f>
        <v>231000</v>
      </c>
      <c r="J124" s="111"/>
      <c r="K124" s="112"/>
    </row>
    <row r="125" spans="1:11" s="1" customFormat="1" ht="21" customHeight="1">
      <c r="A125" s="95" t="s">
        <v>57</v>
      </c>
      <c r="B125" s="95"/>
      <c r="C125" s="95"/>
      <c r="D125" s="15" t="s">
        <v>56</v>
      </c>
      <c r="E125" s="98"/>
      <c r="F125" s="98"/>
      <c r="G125" s="11"/>
      <c r="H125" s="44">
        <f>H126</f>
        <v>97.9</v>
      </c>
      <c r="I125" s="124">
        <f>96000</f>
        <v>96000</v>
      </c>
      <c r="J125" s="125"/>
      <c r="K125" s="126"/>
    </row>
    <row r="126" spans="1:11" s="1" customFormat="1" ht="56.25" customHeight="1">
      <c r="A126" s="88" t="s">
        <v>144</v>
      </c>
      <c r="B126" s="88"/>
      <c r="C126" s="88"/>
      <c r="D126" s="13" t="s">
        <v>56</v>
      </c>
      <c r="E126" s="82">
        <v>2000080920</v>
      </c>
      <c r="F126" s="82"/>
      <c r="G126" s="14"/>
      <c r="H126" s="29">
        <f>H127</f>
        <v>97.9</v>
      </c>
      <c r="I126" s="118">
        <f>96000</f>
        <v>96000</v>
      </c>
      <c r="J126" s="119"/>
      <c r="K126" s="120"/>
    </row>
    <row r="127" spans="1:11" s="1" customFormat="1" ht="36" customHeight="1">
      <c r="A127" s="88" t="s">
        <v>59</v>
      </c>
      <c r="B127" s="88"/>
      <c r="C127" s="88"/>
      <c r="D127" s="13" t="s">
        <v>56</v>
      </c>
      <c r="E127" s="82">
        <v>2000080920</v>
      </c>
      <c r="F127" s="82"/>
      <c r="G127" s="13" t="s">
        <v>58</v>
      </c>
      <c r="H127" s="29">
        <f>H128</f>
        <v>97.9</v>
      </c>
      <c r="I127" s="118">
        <f>96000</f>
        <v>96000</v>
      </c>
      <c r="J127" s="119"/>
      <c r="K127" s="120"/>
    </row>
    <row r="128" spans="1:11" s="1" customFormat="1" ht="36" customHeight="1">
      <c r="A128" s="83" t="s">
        <v>113</v>
      </c>
      <c r="B128" s="84"/>
      <c r="C128" s="85"/>
      <c r="D128" s="13" t="s">
        <v>56</v>
      </c>
      <c r="E128" s="82">
        <v>2000080920</v>
      </c>
      <c r="F128" s="82"/>
      <c r="G128" s="13">
        <v>312</v>
      </c>
      <c r="H128" s="29">
        <v>97.9</v>
      </c>
      <c r="I128" s="49"/>
      <c r="J128" s="50"/>
      <c r="K128" s="29"/>
    </row>
    <row r="129" spans="1:11" s="1" customFormat="1" ht="27.75" customHeight="1">
      <c r="A129" s="95" t="s">
        <v>61</v>
      </c>
      <c r="B129" s="95"/>
      <c r="C129" s="95"/>
      <c r="D129" s="15" t="s">
        <v>60</v>
      </c>
      <c r="E129" s="98"/>
      <c r="F129" s="98"/>
      <c r="G129" s="11"/>
      <c r="H129" s="44">
        <f>H130+H132</f>
        <v>92.3</v>
      </c>
      <c r="I129" s="124">
        <f>135000</f>
        <v>135000</v>
      </c>
      <c r="J129" s="125"/>
      <c r="K129" s="126"/>
    </row>
    <row r="130" spans="1:11" s="1" customFormat="1" ht="45.75" customHeight="1">
      <c r="A130" s="88" t="s">
        <v>156</v>
      </c>
      <c r="B130" s="88"/>
      <c r="C130" s="88"/>
      <c r="D130" s="13" t="s">
        <v>60</v>
      </c>
      <c r="E130" s="82"/>
      <c r="F130" s="82"/>
      <c r="G130" s="14"/>
      <c r="H130" s="29">
        <f>H131</f>
        <v>72</v>
      </c>
      <c r="I130" s="118">
        <f>135000</f>
        <v>135000</v>
      </c>
      <c r="J130" s="119"/>
      <c r="K130" s="120"/>
    </row>
    <row r="131" spans="1:11" s="1" customFormat="1" ht="42" customHeight="1">
      <c r="A131" s="88" t="s">
        <v>63</v>
      </c>
      <c r="B131" s="88"/>
      <c r="C131" s="88"/>
      <c r="D131" s="13" t="s">
        <v>60</v>
      </c>
      <c r="E131" s="106" t="s">
        <v>129</v>
      </c>
      <c r="F131" s="106"/>
      <c r="G131" s="13" t="s">
        <v>62</v>
      </c>
      <c r="H131" s="29">
        <v>72</v>
      </c>
      <c r="I131" s="118">
        <f>115000</f>
        <v>115000</v>
      </c>
      <c r="J131" s="119"/>
      <c r="K131" s="120"/>
    </row>
    <row r="132" spans="1:11" s="1" customFormat="1" ht="42" customHeight="1">
      <c r="A132" s="83" t="s">
        <v>145</v>
      </c>
      <c r="B132" s="84"/>
      <c r="C132" s="85"/>
      <c r="D132" s="13" t="s">
        <v>60</v>
      </c>
      <c r="E132" s="106" t="s">
        <v>130</v>
      </c>
      <c r="F132" s="106"/>
      <c r="G132" s="13"/>
      <c r="H132" s="29">
        <f>H133</f>
        <v>20.3</v>
      </c>
      <c r="I132" s="49"/>
      <c r="J132" s="50"/>
      <c r="K132" s="29"/>
    </row>
    <row r="133" spans="1:11" s="1" customFormat="1" ht="34.5" customHeight="1">
      <c r="A133" s="88" t="s">
        <v>65</v>
      </c>
      <c r="B133" s="88"/>
      <c r="C133" s="88"/>
      <c r="D133" s="13" t="s">
        <v>60</v>
      </c>
      <c r="E133" s="106" t="s">
        <v>130</v>
      </c>
      <c r="F133" s="106"/>
      <c r="G133" s="13" t="s">
        <v>64</v>
      </c>
      <c r="H133" s="29">
        <v>20.3</v>
      </c>
      <c r="I133" s="118">
        <f>20000</f>
        <v>20000</v>
      </c>
      <c r="J133" s="119"/>
      <c r="K133" s="120"/>
    </row>
    <row r="134" spans="1:11" s="1" customFormat="1" ht="32.25" customHeight="1">
      <c r="A134" s="97" t="s">
        <v>69</v>
      </c>
      <c r="B134" s="97"/>
      <c r="C134" s="97"/>
      <c r="D134" s="20">
        <v>1300</v>
      </c>
      <c r="E134" s="99"/>
      <c r="F134" s="99"/>
      <c r="G134" s="19"/>
      <c r="H134" s="41">
        <f>H135</f>
        <v>2115</v>
      </c>
      <c r="I134" s="110">
        <f>2115000</f>
        <v>2115000</v>
      </c>
      <c r="J134" s="111"/>
      <c r="K134" s="112"/>
    </row>
    <row r="135" spans="1:11" s="1" customFormat="1" ht="33.75" customHeight="1">
      <c r="A135" s="95" t="s">
        <v>69</v>
      </c>
      <c r="B135" s="95"/>
      <c r="C135" s="95"/>
      <c r="D135" s="15" t="s">
        <v>68</v>
      </c>
      <c r="E135" s="98"/>
      <c r="F135" s="98"/>
      <c r="G135" s="11"/>
      <c r="H135" s="44">
        <f>H136</f>
        <v>2115</v>
      </c>
      <c r="I135" s="124">
        <f>2115000</f>
        <v>2115000</v>
      </c>
      <c r="J135" s="125"/>
      <c r="K135" s="126"/>
    </row>
    <row r="136" spans="1:11" s="1" customFormat="1" ht="37.5" customHeight="1">
      <c r="A136" s="88" t="s">
        <v>70</v>
      </c>
      <c r="B136" s="88"/>
      <c r="C136" s="88"/>
      <c r="D136" s="13" t="s">
        <v>68</v>
      </c>
      <c r="E136" s="82">
        <v>2000070410</v>
      </c>
      <c r="F136" s="82"/>
      <c r="G136" s="14"/>
      <c r="H136" s="29">
        <f>H137</f>
        <v>2115</v>
      </c>
      <c r="I136" s="118">
        <f>2115000</f>
        <v>2115000</v>
      </c>
      <c r="J136" s="119"/>
      <c r="K136" s="120"/>
    </row>
    <row r="137" spans="1:11" s="1" customFormat="1" ht="26.25" customHeight="1">
      <c r="A137" s="88" t="s">
        <v>72</v>
      </c>
      <c r="B137" s="88"/>
      <c r="C137" s="88"/>
      <c r="D137" s="13" t="s">
        <v>68</v>
      </c>
      <c r="E137" s="82">
        <v>2000070410</v>
      </c>
      <c r="F137" s="82"/>
      <c r="G137" s="13" t="s">
        <v>71</v>
      </c>
      <c r="H137" s="34">
        <v>2115</v>
      </c>
      <c r="I137" s="118">
        <f>2115000</f>
        <v>2115000</v>
      </c>
      <c r="J137" s="119"/>
      <c r="K137" s="120"/>
    </row>
    <row r="138" spans="1:11" s="7" customFormat="1" ht="48" customHeight="1">
      <c r="A138" s="113" t="s">
        <v>99</v>
      </c>
      <c r="B138" s="114"/>
      <c r="C138" s="115"/>
      <c r="D138" s="16"/>
      <c r="E138" s="131"/>
      <c r="F138" s="132"/>
      <c r="G138" s="25"/>
      <c r="H138" s="24">
        <f>H139</f>
        <v>7372.999999999999</v>
      </c>
      <c r="I138" s="129">
        <v>7000000</v>
      </c>
      <c r="J138" s="129"/>
      <c r="K138" s="130"/>
    </row>
    <row r="139" spans="1:11" s="1" customFormat="1" ht="27.75" customHeight="1">
      <c r="A139" s="97" t="s">
        <v>85</v>
      </c>
      <c r="B139" s="97"/>
      <c r="C139" s="97"/>
      <c r="D139" s="19" t="s">
        <v>86</v>
      </c>
      <c r="E139" s="99"/>
      <c r="F139" s="99"/>
      <c r="G139" s="19"/>
      <c r="H139" s="47">
        <f>H140</f>
        <v>7372.999999999999</v>
      </c>
      <c r="I139" s="133">
        <f>7000000</f>
        <v>7000000</v>
      </c>
      <c r="J139" s="134"/>
      <c r="K139" s="135"/>
    </row>
    <row r="140" spans="1:11" s="1" customFormat="1" ht="27.75" customHeight="1">
      <c r="A140" s="95" t="s">
        <v>26</v>
      </c>
      <c r="B140" s="95"/>
      <c r="C140" s="95"/>
      <c r="D140" s="15" t="s">
        <v>25</v>
      </c>
      <c r="E140" s="98"/>
      <c r="F140" s="98"/>
      <c r="G140" s="11"/>
      <c r="H140" s="45">
        <f>H141+H149</f>
        <v>7372.999999999999</v>
      </c>
      <c r="I140" s="139">
        <f>7000000</f>
        <v>7000000</v>
      </c>
      <c r="J140" s="140"/>
      <c r="K140" s="141"/>
    </row>
    <row r="141" spans="1:11" s="1" customFormat="1" ht="48" customHeight="1">
      <c r="A141" s="88" t="s">
        <v>27</v>
      </c>
      <c r="B141" s="88"/>
      <c r="C141" s="88"/>
      <c r="D141" s="13" t="s">
        <v>25</v>
      </c>
      <c r="E141" s="82" t="s">
        <v>125</v>
      </c>
      <c r="F141" s="82"/>
      <c r="G141" s="14"/>
      <c r="H141" s="46">
        <f>H142+H146</f>
        <v>6372.999999999999</v>
      </c>
      <c r="I141" s="136">
        <f>6000000</f>
        <v>6000000</v>
      </c>
      <c r="J141" s="127"/>
      <c r="K141" s="128"/>
    </row>
    <row r="142" spans="1:11" s="1" customFormat="1" ht="29.25" customHeight="1">
      <c r="A142" s="88" t="s">
        <v>29</v>
      </c>
      <c r="B142" s="88"/>
      <c r="C142" s="88"/>
      <c r="D142" s="13" t="s">
        <v>25</v>
      </c>
      <c r="E142" s="82" t="s">
        <v>125</v>
      </c>
      <c r="F142" s="82"/>
      <c r="G142" s="13" t="s">
        <v>28</v>
      </c>
      <c r="H142" s="46">
        <f>H143+H144+H145</f>
        <v>5374.299999999999</v>
      </c>
      <c r="I142" s="136">
        <f>5024400</f>
        <v>5024400</v>
      </c>
      <c r="J142" s="127"/>
      <c r="K142" s="128"/>
    </row>
    <row r="143" spans="1:11" s="1" customFormat="1" ht="29.25" customHeight="1">
      <c r="A143" s="92" t="s">
        <v>152</v>
      </c>
      <c r="B143" s="93"/>
      <c r="C143" s="94"/>
      <c r="D143" s="13" t="s">
        <v>25</v>
      </c>
      <c r="E143" s="82" t="s">
        <v>125</v>
      </c>
      <c r="F143" s="82"/>
      <c r="G143" s="13">
        <v>111</v>
      </c>
      <c r="H143" s="46">
        <v>4070.2</v>
      </c>
      <c r="I143" s="55"/>
      <c r="J143" s="56"/>
      <c r="K143" s="46"/>
    </row>
    <row r="144" spans="1:11" s="1" customFormat="1" ht="29.25" customHeight="1">
      <c r="A144" s="92" t="s">
        <v>115</v>
      </c>
      <c r="B144" s="93"/>
      <c r="C144" s="94"/>
      <c r="D144" s="13" t="s">
        <v>25</v>
      </c>
      <c r="E144" s="82" t="s">
        <v>125</v>
      </c>
      <c r="F144" s="82"/>
      <c r="G144" s="13">
        <v>112</v>
      </c>
      <c r="H144" s="46">
        <v>88.2</v>
      </c>
      <c r="I144" s="55"/>
      <c r="J144" s="56"/>
      <c r="K144" s="46"/>
    </row>
    <row r="145" spans="1:11" s="1" customFormat="1" ht="45.75" customHeight="1">
      <c r="A145" s="93" t="s">
        <v>153</v>
      </c>
      <c r="B145" s="93"/>
      <c r="C145" s="94"/>
      <c r="D145" s="13" t="s">
        <v>25</v>
      </c>
      <c r="E145" s="82" t="s">
        <v>125</v>
      </c>
      <c r="F145" s="82"/>
      <c r="G145" s="13">
        <v>119</v>
      </c>
      <c r="H145" s="46">
        <v>1215.9</v>
      </c>
      <c r="I145" s="55"/>
      <c r="J145" s="56"/>
      <c r="K145" s="46"/>
    </row>
    <row r="146" spans="1:11" s="1" customFormat="1" ht="42.75" customHeight="1">
      <c r="A146" s="88" t="s">
        <v>8</v>
      </c>
      <c r="B146" s="88"/>
      <c r="C146" s="88"/>
      <c r="D146" s="13" t="s">
        <v>25</v>
      </c>
      <c r="E146" s="82" t="s">
        <v>125</v>
      </c>
      <c r="F146" s="82"/>
      <c r="G146" s="13" t="s">
        <v>7</v>
      </c>
      <c r="H146" s="46">
        <f>H147+H148</f>
        <v>998.7</v>
      </c>
      <c r="I146" s="136">
        <f>974100</f>
        <v>974100</v>
      </c>
      <c r="J146" s="127"/>
      <c r="K146" s="128"/>
    </row>
    <row r="147" spans="1:11" s="1" customFormat="1" ht="42.75" customHeight="1">
      <c r="A147" s="83" t="s">
        <v>108</v>
      </c>
      <c r="B147" s="84"/>
      <c r="C147" s="85"/>
      <c r="D147" s="13" t="s">
        <v>25</v>
      </c>
      <c r="E147" s="82" t="s">
        <v>125</v>
      </c>
      <c r="F147" s="82"/>
      <c r="G147" s="13">
        <v>242</v>
      </c>
      <c r="H147" s="46">
        <v>488.1</v>
      </c>
      <c r="I147" s="55"/>
      <c r="J147" s="56"/>
      <c r="K147" s="46"/>
    </row>
    <row r="148" spans="1:11" s="1" customFormat="1" ht="42.75" customHeight="1">
      <c r="A148" s="83" t="s">
        <v>109</v>
      </c>
      <c r="B148" s="84"/>
      <c r="C148" s="85"/>
      <c r="D148" s="13" t="s">
        <v>25</v>
      </c>
      <c r="E148" s="82" t="s">
        <v>125</v>
      </c>
      <c r="F148" s="82"/>
      <c r="G148" s="13">
        <v>244</v>
      </c>
      <c r="H148" s="46">
        <v>510.6</v>
      </c>
      <c r="I148" s="55"/>
      <c r="J148" s="56"/>
      <c r="K148" s="46"/>
    </row>
    <row r="149" spans="1:11" s="1" customFormat="1" ht="53.25" customHeight="1">
      <c r="A149" s="88" t="s">
        <v>146</v>
      </c>
      <c r="B149" s="88"/>
      <c r="C149" s="88"/>
      <c r="D149" s="13" t="s">
        <v>25</v>
      </c>
      <c r="E149" s="82">
        <v>2000070460</v>
      </c>
      <c r="F149" s="82"/>
      <c r="G149" s="65"/>
      <c r="H149" s="48">
        <f>H150</f>
        <v>1000</v>
      </c>
      <c r="I149" s="136">
        <f>1000000</f>
        <v>1000000</v>
      </c>
      <c r="J149" s="127"/>
      <c r="K149" s="128"/>
    </row>
    <row r="150" spans="1:11" s="1" customFormat="1" ht="45.75" customHeight="1">
      <c r="A150" s="88" t="s">
        <v>8</v>
      </c>
      <c r="B150" s="88"/>
      <c r="C150" s="88"/>
      <c r="D150" s="13" t="s">
        <v>25</v>
      </c>
      <c r="E150" s="82">
        <v>2000070460</v>
      </c>
      <c r="F150" s="82"/>
      <c r="G150" s="23" t="s">
        <v>7</v>
      </c>
      <c r="H150" s="68">
        <f>H151</f>
        <v>1000</v>
      </c>
      <c r="I150" s="127">
        <f>1000000</f>
        <v>1000000</v>
      </c>
      <c r="J150" s="127"/>
      <c r="K150" s="128"/>
    </row>
    <row r="151" spans="1:11" s="1" customFormat="1" ht="42.75" customHeight="1">
      <c r="A151" s="83" t="s">
        <v>109</v>
      </c>
      <c r="B151" s="84"/>
      <c r="C151" s="85"/>
      <c r="D151" s="13" t="s">
        <v>25</v>
      </c>
      <c r="E151" s="82">
        <v>2000070460</v>
      </c>
      <c r="F151" s="82"/>
      <c r="G151" s="23">
        <v>244</v>
      </c>
      <c r="H151" s="68">
        <v>1000</v>
      </c>
      <c r="I151" s="56"/>
      <c r="J151" s="56"/>
      <c r="K151" s="46"/>
    </row>
    <row r="152" spans="1:11" s="7" customFormat="1" ht="34.5" customHeight="1">
      <c r="A152" s="113" t="s">
        <v>100</v>
      </c>
      <c r="B152" s="114"/>
      <c r="C152" s="115"/>
      <c r="D152" s="16"/>
      <c r="E152" s="131"/>
      <c r="F152" s="132"/>
      <c r="G152" s="66"/>
      <c r="H152" s="67">
        <f>H153</f>
        <v>5848.300000000001</v>
      </c>
      <c r="I152" s="137">
        <v>5700000</v>
      </c>
      <c r="J152" s="137"/>
      <c r="K152" s="138"/>
    </row>
    <row r="153" spans="1:11" s="1" customFormat="1" ht="33.75" customHeight="1">
      <c r="A153" s="97" t="s">
        <v>49</v>
      </c>
      <c r="B153" s="97"/>
      <c r="C153" s="97"/>
      <c r="D153" s="20" t="s">
        <v>48</v>
      </c>
      <c r="E153" s="99"/>
      <c r="F153" s="99"/>
      <c r="G153" s="19"/>
      <c r="H153" s="53">
        <f>H154</f>
        <v>5848.300000000001</v>
      </c>
      <c r="I153" s="110">
        <f>5700000</f>
        <v>5700000</v>
      </c>
      <c r="J153" s="111"/>
      <c r="K153" s="112"/>
    </row>
    <row r="154" spans="1:11" s="1" customFormat="1" ht="47.25" customHeight="1">
      <c r="A154" s="88" t="s">
        <v>50</v>
      </c>
      <c r="B154" s="88"/>
      <c r="C154" s="88"/>
      <c r="D154" s="13" t="s">
        <v>48</v>
      </c>
      <c r="E154" s="82" t="s">
        <v>127</v>
      </c>
      <c r="F154" s="82"/>
      <c r="G154" s="14"/>
      <c r="H154" s="29">
        <f>H155+H159+H162</f>
        <v>5848.300000000001</v>
      </c>
      <c r="I154" s="118">
        <f>5700000</f>
        <v>5700000</v>
      </c>
      <c r="J154" s="119"/>
      <c r="K154" s="120"/>
    </row>
    <row r="155" spans="1:11" s="1" customFormat="1" ht="30.75" customHeight="1">
      <c r="A155" s="88" t="s">
        <v>29</v>
      </c>
      <c r="B155" s="88"/>
      <c r="C155" s="88"/>
      <c r="D155" s="13" t="s">
        <v>48</v>
      </c>
      <c r="E155" s="82" t="s">
        <v>127</v>
      </c>
      <c r="F155" s="82"/>
      <c r="G155" s="13" t="s">
        <v>28</v>
      </c>
      <c r="H155" s="29">
        <f>H156+H157+H158</f>
        <v>4596.3</v>
      </c>
      <c r="I155" s="118">
        <f>4558000</f>
        <v>4558000</v>
      </c>
      <c r="J155" s="119"/>
      <c r="K155" s="120"/>
    </row>
    <row r="156" spans="1:11" s="1" customFormat="1" ht="30.75" customHeight="1">
      <c r="A156" s="92" t="s">
        <v>114</v>
      </c>
      <c r="B156" s="93"/>
      <c r="C156" s="94"/>
      <c r="D156" s="13" t="s">
        <v>48</v>
      </c>
      <c r="E156" s="82" t="s">
        <v>127</v>
      </c>
      <c r="F156" s="82"/>
      <c r="G156" s="13">
        <v>111</v>
      </c>
      <c r="H156" s="29">
        <v>3474.6</v>
      </c>
      <c r="I156" s="49"/>
      <c r="J156" s="50"/>
      <c r="K156" s="29"/>
    </row>
    <row r="157" spans="1:11" s="1" customFormat="1" ht="30.75" customHeight="1">
      <c r="A157" s="92" t="s">
        <v>115</v>
      </c>
      <c r="B157" s="93"/>
      <c r="C157" s="94"/>
      <c r="D157" s="13" t="s">
        <v>48</v>
      </c>
      <c r="E157" s="82" t="s">
        <v>127</v>
      </c>
      <c r="F157" s="82"/>
      <c r="G157" s="13">
        <v>112</v>
      </c>
      <c r="H157" s="29">
        <v>88</v>
      </c>
      <c r="I157" s="49"/>
      <c r="J157" s="50"/>
      <c r="K157" s="29"/>
    </row>
    <row r="158" spans="1:11" s="1" customFormat="1" ht="43.5" customHeight="1">
      <c r="A158" s="93" t="s">
        <v>153</v>
      </c>
      <c r="B158" s="93"/>
      <c r="C158" s="94"/>
      <c r="D158" s="13" t="s">
        <v>48</v>
      </c>
      <c r="E158" s="82" t="s">
        <v>127</v>
      </c>
      <c r="F158" s="82"/>
      <c r="G158" s="13">
        <v>119</v>
      </c>
      <c r="H158" s="29">
        <v>1033.7</v>
      </c>
      <c r="I158" s="49"/>
      <c r="J158" s="50"/>
      <c r="K158" s="29"/>
    </row>
    <row r="159" spans="1:11" s="1" customFormat="1" ht="43.5" customHeight="1">
      <c r="A159" s="88" t="s">
        <v>8</v>
      </c>
      <c r="B159" s="88"/>
      <c r="C159" s="88"/>
      <c r="D159" s="13" t="s">
        <v>48</v>
      </c>
      <c r="E159" s="82" t="s">
        <v>127</v>
      </c>
      <c r="F159" s="82"/>
      <c r="G159" s="13" t="s">
        <v>7</v>
      </c>
      <c r="H159" s="29">
        <f>H160+H161</f>
        <v>1226.4</v>
      </c>
      <c r="I159" s="118">
        <f>1129500</f>
        <v>1129500</v>
      </c>
      <c r="J159" s="119"/>
      <c r="K159" s="120"/>
    </row>
    <row r="160" spans="1:11" s="1" customFormat="1" ht="43.5" customHeight="1">
      <c r="A160" s="83" t="s">
        <v>108</v>
      </c>
      <c r="B160" s="84"/>
      <c r="C160" s="85"/>
      <c r="D160" s="13" t="s">
        <v>48</v>
      </c>
      <c r="E160" s="82" t="s">
        <v>127</v>
      </c>
      <c r="F160" s="82"/>
      <c r="G160" s="13">
        <v>242</v>
      </c>
      <c r="H160" s="34">
        <v>390.1</v>
      </c>
      <c r="I160" s="49"/>
      <c r="J160" s="50"/>
      <c r="K160" s="29"/>
    </row>
    <row r="161" spans="1:11" s="1" customFormat="1" ht="43.5" customHeight="1">
      <c r="A161" s="83" t="s">
        <v>109</v>
      </c>
      <c r="B161" s="84"/>
      <c r="C161" s="85"/>
      <c r="D161" s="13" t="s">
        <v>48</v>
      </c>
      <c r="E161" s="82" t="s">
        <v>127</v>
      </c>
      <c r="F161" s="82"/>
      <c r="G161" s="13">
        <v>244</v>
      </c>
      <c r="H161" s="34">
        <v>836.3</v>
      </c>
      <c r="I161" s="49"/>
      <c r="J161" s="50"/>
      <c r="K161" s="29"/>
    </row>
    <row r="162" spans="1:11" s="1" customFormat="1" ht="27" customHeight="1">
      <c r="A162" s="88" t="s">
        <v>11</v>
      </c>
      <c r="B162" s="88"/>
      <c r="C162" s="88"/>
      <c r="D162" s="13" t="s">
        <v>48</v>
      </c>
      <c r="E162" s="82" t="s">
        <v>127</v>
      </c>
      <c r="F162" s="82"/>
      <c r="G162" s="30" t="s">
        <v>10</v>
      </c>
      <c r="H162" s="40">
        <f>H163+H164</f>
        <v>25.599999999999998</v>
      </c>
      <c r="I162" s="119">
        <f>12500</f>
        <v>12500</v>
      </c>
      <c r="J162" s="119"/>
      <c r="K162" s="120"/>
    </row>
    <row r="163" spans="1:11" s="1" customFormat="1" ht="27" customHeight="1">
      <c r="A163" s="92" t="s">
        <v>110</v>
      </c>
      <c r="B163" s="93"/>
      <c r="C163" s="94"/>
      <c r="D163" s="13" t="s">
        <v>48</v>
      </c>
      <c r="E163" s="82" t="s">
        <v>127</v>
      </c>
      <c r="F163" s="82"/>
      <c r="G163" s="30">
        <v>851</v>
      </c>
      <c r="H163" s="40">
        <v>22.2</v>
      </c>
      <c r="I163" s="50"/>
      <c r="J163" s="50"/>
      <c r="K163" s="29"/>
    </row>
    <row r="164" spans="1:11" s="1" customFormat="1" ht="27" customHeight="1">
      <c r="A164" s="92" t="s">
        <v>116</v>
      </c>
      <c r="B164" s="93"/>
      <c r="C164" s="94"/>
      <c r="D164" s="13" t="s">
        <v>48</v>
      </c>
      <c r="E164" s="82" t="s">
        <v>127</v>
      </c>
      <c r="F164" s="82"/>
      <c r="G164" s="30">
        <v>852</v>
      </c>
      <c r="H164" s="40">
        <v>3.4</v>
      </c>
      <c r="I164" s="50"/>
      <c r="J164" s="50"/>
      <c r="K164" s="29"/>
    </row>
    <row r="165" spans="1:11" s="7" customFormat="1" ht="38.25" customHeight="1">
      <c r="A165" s="113" t="s">
        <v>101</v>
      </c>
      <c r="B165" s="114"/>
      <c r="C165" s="115"/>
      <c r="D165" s="16"/>
      <c r="E165" s="131"/>
      <c r="F165" s="132"/>
      <c r="G165" s="25"/>
      <c r="H165" s="54">
        <f>H166+H171+H183</f>
        <v>15378</v>
      </c>
      <c r="I165" s="137">
        <v>15770000</v>
      </c>
      <c r="J165" s="137"/>
      <c r="K165" s="138"/>
    </row>
    <row r="166" spans="1:11" s="1" customFormat="1" ht="24.75" customHeight="1">
      <c r="A166" s="97" t="s">
        <v>91</v>
      </c>
      <c r="B166" s="97"/>
      <c r="C166" s="97"/>
      <c r="D166" s="19" t="s">
        <v>95</v>
      </c>
      <c r="E166" s="99"/>
      <c r="F166" s="99"/>
      <c r="G166" s="19"/>
      <c r="H166" s="53">
        <f>H167</f>
        <v>240</v>
      </c>
      <c r="I166" s="110">
        <f>220000</f>
        <v>220000</v>
      </c>
      <c r="J166" s="111"/>
      <c r="K166" s="112"/>
    </row>
    <row r="167" spans="1:11" s="1" customFormat="1" ht="31.5" customHeight="1">
      <c r="A167" s="95" t="s">
        <v>52</v>
      </c>
      <c r="B167" s="95"/>
      <c r="C167" s="95"/>
      <c r="D167" s="15" t="s">
        <v>51</v>
      </c>
      <c r="E167" s="98"/>
      <c r="F167" s="98"/>
      <c r="G167" s="11"/>
      <c r="H167" s="44">
        <f>H168</f>
        <v>240</v>
      </c>
      <c r="I167" s="124">
        <f>220000</f>
        <v>220000</v>
      </c>
      <c r="J167" s="125"/>
      <c r="K167" s="126"/>
    </row>
    <row r="168" spans="1:11" s="1" customFormat="1" ht="30.75" customHeight="1">
      <c r="A168" s="88" t="s">
        <v>147</v>
      </c>
      <c r="B168" s="88"/>
      <c r="C168" s="88"/>
      <c r="D168" s="13" t="s">
        <v>51</v>
      </c>
      <c r="E168" s="82">
        <v>2000070940</v>
      </c>
      <c r="F168" s="82"/>
      <c r="G168" s="14"/>
      <c r="H168" s="29">
        <f>H169</f>
        <v>240</v>
      </c>
      <c r="I168" s="118">
        <f>220000</f>
        <v>220000</v>
      </c>
      <c r="J168" s="119"/>
      <c r="K168" s="120"/>
    </row>
    <row r="169" spans="1:11" s="1" customFormat="1" ht="44.25" customHeight="1">
      <c r="A169" s="88" t="s">
        <v>8</v>
      </c>
      <c r="B169" s="88"/>
      <c r="C169" s="88"/>
      <c r="D169" s="13" t="s">
        <v>51</v>
      </c>
      <c r="E169" s="82">
        <v>2000070940</v>
      </c>
      <c r="F169" s="82"/>
      <c r="G169" s="13" t="s">
        <v>7</v>
      </c>
      <c r="H169" s="29">
        <f>H170</f>
        <v>240</v>
      </c>
      <c r="I169" s="118">
        <f>220000</f>
        <v>220000</v>
      </c>
      <c r="J169" s="119"/>
      <c r="K169" s="120"/>
    </row>
    <row r="170" spans="1:11" s="1" customFormat="1" ht="44.25" customHeight="1">
      <c r="A170" s="83" t="s">
        <v>109</v>
      </c>
      <c r="B170" s="84"/>
      <c r="C170" s="85"/>
      <c r="D170" s="13" t="s">
        <v>51</v>
      </c>
      <c r="E170" s="82">
        <v>2000070940</v>
      </c>
      <c r="F170" s="82"/>
      <c r="G170" s="13">
        <v>244</v>
      </c>
      <c r="H170" s="29">
        <v>240</v>
      </c>
      <c r="I170" s="49"/>
      <c r="J170" s="50"/>
      <c r="K170" s="29"/>
    </row>
    <row r="171" spans="1:11" s="1" customFormat="1" ht="26.25" customHeight="1">
      <c r="A171" s="97" t="s">
        <v>92</v>
      </c>
      <c r="B171" s="97"/>
      <c r="C171" s="97"/>
      <c r="D171" s="19" t="s">
        <v>94</v>
      </c>
      <c r="E171" s="99"/>
      <c r="F171" s="99"/>
      <c r="G171" s="19"/>
      <c r="H171" s="41">
        <f>H172</f>
        <v>14938</v>
      </c>
      <c r="I171" s="110">
        <f>15300000</f>
        <v>15300000</v>
      </c>
      <c r="J171" s="111"/>
      <c r="K171" s="112"/>
    </row>
    <row r="172" spans="1:11" s="1" customFormat="1" ht="25.5" customHeight="1">
      <c r="A172" s="95" t="s">
        <v>54</v>
      </c>
      <c r="B172" s="95"/>
      <c r="C172" s="95"/>
      <c r="D172" s="15" t="s">
        <v>53</v>
      </c>
      <c r="E172" s="98"/>
      <c r="F172" s="98"/>
      <c r="G172" s="11"/>
      <c r="H172" s="44">
        <f>H173</f>
        <v>14938</v>
      </c>
      <c r="I172" s="124">
        <f>15300000</f>
        <v>15300000</v>
      </c>
      <c r="J172" s="125"/>
      <c r="K172" s="126"/>
    </row>
    <row r="173" spans="1:11" s="1" customFormat="1" ht="33.75" customHeight="1">
      <c r="A173" s="88" t="s">
        <v>55</v>
      </c>
      <c r="B173" s="88"/>
      <c r="C173" s="88"/>
      <c r="D173" s="13" t="s">
        <v>53</v>
      </c>
      <c r="E173" s="82" t="s">
        <v>128</v>
      </c>
      <c r="F173" s="82"/>
      <c r="G173" s="14"/>
      <c r="H173" s="29">
        <f>H174+H178+H181</f>
        <v>14938</v>
      </c>
      <c r="I173" s="118">
        <f>15300000</f>
        <v>15300000</v>
      </c>
      <c r="J173" s="119"/>
      <c r="K173" s="120"/>
    </row>
    <row r="174" spans="1:11" s="1" customFormat="1" ht="33" customHeight="1">
      <c r="A174" s="88" t="s">
        <v>29</v>
      </c>
      <c r="B174" s="88"/>
      <c r="C174" s="88"/>
      <c r="D174" s="13" t="s">
        <v>53</v>
      </c>
      <c r="E174" s="82" t="s">
        <v>128</v>
      </c>
      <c r="F174" s="82"/>
      <c r="G174" s="13" t="s">
        <v>28</v>
      </c>
      <c r="H174" s="29">
        <f>H175+H176+H177</f>
        <v>12064.2</v>
      </c>
      <c r="I174" s="118">
        <f>12722000</f>
        <v>12722000</v>
      </c>
      <c r="J174" s="119"/>
      <c r="K174" s="120"/>
    </row>
    <row r="175" spans="1:11" s="1" customFormat="1" ht="33" customHeight="1">
      <c r="A175" s="92" t="s">
        <v>154</v>
      </c>
      <c r="B175" s="93"/>
      <c r="C175" s="94"/>
      <c r="D175" s="13" t="s">
        <v>53</v>
      </c>
      <c r="E175" s="82" t="s">
        <v>128</v>
      </c>
      <c r="F175" s="82"/>
      <c r="G175" s="13">
        <v>111</v>
      </c>
      <c r="H175" s="29">
        <v>9176.1</v>
      </c>
      <c r="I175" s="49"/>
      <c r="J175" s="50"/>
      <c r="K175" s="29"/>
    </row>
    <row r="176" spans="1:11" s="1" customFormat="1" ht="33" customHeight="1">
      <c r="A176" s="92" t="s">
        <v>115</v>
      </c>
      <c r="B176" s="93"/>
      <c r="C176" s="94"/>
      <c r="D176" s="13" t="s">
        <v>53</v>
      </c>
      <c r="E176" s="82" t="s">
        <v>128</v>
      </c>
      <c r="F176" s="82"/>
      <c r="G176" s="13">
        <v>112</v>
      </c>
      <c r="H176" s="29">
        <v>140.1</v>
      </c>
      <c r="I176" s="49"/>
      <c r="J176" s="50"/>
      <c r="K176" s="29"/>
    </row>
    <row r="177" spans="1:11" s="1" customFormat="1" ht="44.25" customHeight="1">
      <c r="A177" s="93" t="s">
        <v>153</v>
      </c>
      <c r="B177" s="93"/>
      <c r="C177" s="94"/>
      <c r="D177" s="13" t="s">
        <v>53</v>
      </c>
      <c r="E177" s="82" t="s">
        <v>128</v>
      </c>
      <c r="F177" s="82"/>
      <c r="G177" s="13">
        <v>119</v>
      </c>
      <c r="H177" s="29">
        <v>2748</v>
      </c>
      <c r="I177" s="49"/>
      <c r="J177" s="50"/>
      <c r="K177" s="29"/>
    </row>
    <row r="178" spans="1:11" s="1" customFormat="1" ht="43.5" customHeight="1">
      <c r="A178" s="88" t="s">
        <v>8</v>
      </c>
      <c r="B178" s="88"/>
      <c r="C178" s="88"/>
      <c r="D178" s="13" t="s">
        <v>53</v>
      </c>
      <c r="E178" s="82" t="s">
        <v>128</v>
      </c>
      <c r="F178" s="82"/>
      <c r="G178" s="13" t="s">
        <v>7</v>
      </c>
      <c r="H178" s="29">
        <f>H179+H180</f>
        <v>2871.7999999999997</v>
      </c>
      <c r="I178" s="118">
        <f>2573000</f>
        <v>2573000</v>
      </c>
      <c r="J178" s="119"/>
      <c r="K178" s="120"/>
    </row>
    <row r="179" spans="1:11" s="1" customFormat="1" ht="43.5" customHeight="1">
      <c r="A179" s="83" t="s">
        <v>108</v>
      </c>
      <c r="B179" s="84"/>
      <c r="C179" s="85"/>
      <c r="D179" s="13" t="s">
        <v>53</v>
      </c>
      <c r="E179" s="82" t="s">
        <v>128</v>
      </c>
      <c r="F179" s="82"/>
      <c r="G179" s="13">
        <v>242</v>
      </c>
      <c r="H179" s="29">
        <v>96.1</v>
      </c>
      <c r="I179" s="49"/>
      <c r="J179" s="50"/>
      <c r="K179" s="29"/>
    </row>
    <row r="180" spans="1:11" s="1" customFormat="1" ht="42" customHeight="1">
      <c r="A180" s="83" t="s">
        <v>109</v>
      </c>
      <c r="B180" s="84"/>
      <c r="C180" s="85"/>
      <c r="D180" s="13" t="s">
        <v>53</v>
      </c>
      <c r="E180" s="82" t="s">
        <v>128</v>
      </c>
      <c r="F180" s="82"/>
      <c r="G180" s="13">
        <v>244</v>
      </c>
      <c r="H180" s="29">
        <v>2775.7</v>
      </c>
      <c r="I180" s="49"/>
      <c r="J180" s="50"/>
      <c r="K180" s="29"/>
    </row>
    <row r="181" spans="1:11" s="1" customFormat="1" ht="24" customHeight="1">
      <c r="A181" s="88" t="s">
        <v>11</v>
      </c>
      <c r="B181" s="88"/>
      <c r="C181" s="88"/>
      <c r="D181" s="13" t="s">
        <v>53</v>
      </c>
      <c r="E181" s="82" t="s">
        <v>128</v>
      </c>
      <c r="F181" s="82"/>
      <c r="G181" s="13" t="s">
        <v>10</v>
      </c>
      <c r="H181" s="29">
        <f>H182</f>
        <v>2</v>
      </c>
      <c r="I181" s="118">
        <f>5000</f>
        <v>5000</v>
      </c>
      <c r="J181" s="119"/>
      <c r="K181" s="120"/>
    </row>
    <row r="182" spans="1:11" s="1" customFormat="1" ht="33" customHeight="1">
      <c r="A182" s="92" t="s">
        <v>110</v>
      </c>
      <c r="B182" s="93"/>
      <c r="C182" s="94"/>
      <c r="D182" s="13" t="s">
        <v>53</v>
      </c>
      <c r="E182" s="82" t="s">
        <v>128</v>
      </c>
      <c r="F182" s="82"/>
      <c r="G182" s="13">
        <v>851</v>
      </c>
      <c r="H182" s="29">
        <v>2</v>
      </c>
      <c r="I182" s="49"/>
      <c r="J182" s="50"/>
      <c r="K182" s="29"/>
    </row>
    <row r="183" spans="1:11" s="1" customFormat="1" ht="24" customHeight="1">
      <c r="A183" s="97" t="s">
        <v>93</v>
      </c>
      <c r="B183" s="97"/>
      <c r="C183" s="97"/>
      <c r="D183" s="19" t="s">
        <v>96</v>
      </c>
      <c r="E183" s="99"/>
      <c r="F183" s="99"/>
      <c r="G183" s="19"/>
      <c r="H183" s="41">
        <f>H184</f>
        <v>200</v>
      </c>
      <c r="I183" s="110">
        <f>250000</f>
        <v>250000</v>
      </c>
      <c r="J183" s="111"/>
      <c r="K183" s="112"/>
    </row>
    <row r="184" spans="1:11" s="1" customFormat="1" ht="19.5" customHeight="1">
      <c r="A184" s="95" t="s">
        <v>67</v>
      </c>
      <c r="B184" s="95"/>
      <c r="C184" s="95"/>
      <c r="D184" s="15" t="s">
        <v>66</v>
      </c>
      <c r="E184" s="98"/>
      <c r="F184" s="98"/>
      <c r="G184" s="11"/>
      <c r="H184" s="44">
        <f>H185</f>
        <v>200</v>
      </c>
      <c r="I184" s="124">
        <f>250000</f>
        <v>250000</v>
      </c>
      <c r="J184" s="125"/>
      <c r="K184" s="126"/>
    </row>
    <row r="185" spans="1:11" s="1" customFormat="1" ht="35.25" customHeight="1">
      <c r="A185" s="88" t="s">
        <v>148</v>
      </c>
      <c r="B185" s="88"/>
      <c r="C185" s="88"/>
      <c r="D185" s="13" t="s">
        <v>66</v>
      </c>
      <c r="E185" s="82">
        <v>2000070910</v>
      </c>
      <c r="F185" s="82"/>
      <c r="G185" s="65"/>
      <c r="H185" s="34">
        <f>H186</f>
        <v>200</v>
      </c>
      <c r="I185" s="118">
        <f>250000</f>
        <v>250000</v>
      </c>
      <c r="J185" s="119"/>
      <c r="K185" s="120"/>
    </row>
    <row r="186" spans="1:12" s="1" customFormat="1" ht="46.5" customHeight="1" thickBot="1">
      <c r="A186" s="100" t="s">
        <v>8</v>
      </c>
      <c r="B186" s="100"/>
      <c r="C186" s="100"/>
      <c r="D186" s="17" t="s">
        <v>66</v>
      </c>
      <c r="E186" s="82">
        <v>2000070910</v>
      </c>
      <c r="F186" s="82"/>
      <c r="G186" s="23" t="s">
        <v>7</v>
      </c>
      <c r="H186" s="40">
        <f>H187</f>
        <v>200</v>
      </c>
      <c r="I186" s="163">
        <f>250000</f>
        <v>250000</v>
      </c>
      <c r="J186" s="163"/>
      <c r="K186" s="164"/>
      <c r="L186" s="21"/>
    </row>
    <row r="187" spans="1:12" s="1" customFormat="1" ht="46.5" customHeight="1" thickBot="1">
      <c r="A187" s="83" t="s">
        <v>109</v>
      </c>
      <c r="B187" s="84"/>
      <c r="C187" s="85"/>
      <c r="D187" s="17" t="s">
        <v>66</v>
      </c>
      <c r="E187" s="82">
        <v>2000070910</v>
      </c>
      <c r="F187" s="82"/>
      <c r="G187" s="23">
        <v>244</v>
      </c>
      <c r="H187" s="40">
        <v>200</v>
      </c>
      <c r="I187" s="63"/>
      <c r="J187" s="63"/>
      <c r="K187" s="64"/>
      <c r="L187" s="21"/>
    </row>
    <row r="188" spans="1:11" s="1" customFormat="1" ht="15" customHeight="1" thickBot="1">
      <c r="A188" s="142" t="s">
        <v>97</v>
      </c>
      <c r="B188" s="143"/>
      <c r="C188" s="144"/>
      <c r="D188" s="18"/>
      <c r="E188" s="145"/>
      <c r="F188" s="146"/>
      <c r="G188" s="18"/>
      <c r="H188" s="69">
        <f>H16+H22+H37+H40+H43+H65+H69+H74+H82+H97+H103+H125+H129+H135+H140+H153+H167+H172+H184</f>
        <v>111221.69999999998</v>
      </c>
      <c r="I188" s="161">
        <f>I16+I22+I37+I43+I65+I69+I74+I82+I97+I103+I125+I129+I135+I140+I153+I166+I171+I183</f>
        <v>98782200</v>
      </c>
      <c r="J188" s="161"/>
      <c r="K188" s="162"/>
    </row>
  </sheetData>
  <sheetProtection/>
  <mergeCells count="457">
    <mergeCell ref="A88:C88"/>
    <mergeCell ref="E145:F145"/>
    <mergeCell ref="A101:C101"/>
    <mergeCell ref="E101:F101"/>
    <mergeCell ref="E132:F132"/>
    <mergeCell ref="A132:C132"/>
    <mergeCell ref="A145:C145"/>
    <mergeCell ref="E20:F20"/>
    <mergeCell ref="E21:F21"/>
    <mergeCell ref="A27:C27"/>
    <mergeCell ref="E27:F27"/>
    <mergeCell ref="E30:F30"/>
    <mergeCell ref="A30:C30"/>
    <mergeCell ref="E18:F18"/>
    <mergeCell ref="A18:C18"/>
    <mergeCell ref="A158:C158"/>
    <mergeCell ref="E186:F186"/>
    <mergeCell ref="E86:F86"/>
    <mergeCell ref="E89:F89"/>
    <mergeCell ref="E93:F93"/>
    <mergeCell ref="E91:F91"/>
    <mergeCell ref="A91:C91"/>
    <mergeCell ref="E88:F88"/>
    <mergeCell ref="E178:F178"/>
    <mergeCell ref="E173:F173"/>
    <mergeCell ref="A177:C177"/>
    <mergeCell ref="E177:F177"/>
    <mergeCell ref="A187:C187"/>
    <mergeCell ref="E179:F179"/>
    <mergeCell ref="E180:F180"/>
    <mergeCell ref="E182:F182"/>
    <mergeCell ref="A179:C179"/>
    <mergeCell ref="A69:C69"/>
    <mergeCell ref="E41:F41"/>
    <mergeCell ref="E42:F42"/>
    <mergeCell ref="E54:F54"/>
    <mergeCell ref="E59:F59"/>
    <mergeCell ref="E43:F43"/>
    <mergeCell ref="E65:F65"/>
    <mergeCell ref="E60:F60"/>
    <mergeCell ref="E45:F45"/>
    <mergeCell ref="E46:F46"/>
    <mergeCell ref="E67:F67"/>
    <mergeCell ref="E119:F119"/>
    <mergeCell ref="E40:F40"/>
    <mergeCell ref="E48:F48"/>
    <mergeCell ref="E50:F50"/>
    <mergeCell ref="E58:F58"/>
    <mergeCell ref="E98:F98"/>
    <mergeCell ref="E102:F102"/>
    <mergeCell ref="E111:F111"/>
    <mergeCell ref="E113:F113"/>
    <mergeCell ref="I125:K125"/>
    <mergeCell ref="I184:K184"/>
    <mergeCell ref="E181:F181"/>
    <mergeCell ref="I181:K181"/>
    <mergeCell ref="I178:K178"/>
    <mergeCell ref="E174:F174"/>
    <mergeCell ref="I174:K174"/>
    <mergeCell ref="E175:F175"/>
    <mergeCell ref="E176:F176"/>
    <mergeCell ref="I169:K169"/>
    <mergeCell ref="B4:K9"/>
    <mergeCell ref="I152:K152"/>
    <mergeCell ref="I137:K137"/>
    <mergeCell ref="I136:K136"/>
    <mergeCell ref="I135:K135"/>
    <mergeCell ref="I133:K133"/>
    <mergeCell ref="I131:K131"/>
    <mergeCell ref="I38:K38"/>
    <mergeCell ref="I44:K44"/>
    <mergeCell ref="I67:K67"/>
    <mergeCell ref="I168:K168"/>
    <mergeCell ref="I173:K173"/>
    <mergeCell ref="E172:F172"/>
    <mergeCell ref="I172:K172"/>
    <mergeCell ref="E170:F170"/>
    <mergeCell ref="I188:K188"/>
    <mergeCell ref="E185:F185"/>
    <mergeCell ref="I185:K185"/>
    <mergeCell ref="I186:K186"/>
    <mergeCell ref="E187:F187"/>
    <mergeCell ref="I79:K79"/>
    <mergeCell ref="I66:K66"/>
    <mergeCell ref="I47:K47"/>
    <mergeCell ref="I48:K48"/>
    <mergeCell ref="I51:K51"/>
    <mergeCell ref="I75:K75"/>
    <mergeCell ref="I59:K59"/>
    <mergeCell ref="I65:K65"/>
    <mergeCell ref="I60:K60"/>
    <mergeCell ref="I15:K15"/>
    <mergeCell ref="I13:K13"/>
    <mergeCell ref="E44:F44"/>
    <mergeCell ref="E47:F47"/>
    <mergeCell ref="E16:F16"/>
    <mergeCell ref="E24:F24"/>
    <mergeCell ref="E19:F19"/>
    <mergeCell ref="I19:K19"/>
    <mergeCell ref="I24:K24"/>
    <mergeCell ref="I43:K43"/>
    <mergeCell ref="E23:F23"/>
    <mergeCell ref="I23:K23"/>
    <mergeCell ref="E22:F22"/>
    <mergeCell ref="I22:K22"/>
    <mergeCell ref="E14:F14"/>
    <mergeCell ref="I14:K14"/>
    <mergeCell ref="E17:F17"/>
    <mergeCell ref="I17:K17"/>
    <mergeCell ref="I16:K16"/>
    <mergeCell ref="E15:F15"/>
    <mergeCell ref="E34:F34"/>
    <mergeCell ref="I34:K34"/>
    <mergeCell ref="E36:F36"/>
    <mergeCell ref="E32:F32"/>
    <mergeCell ref="I32:K32"/>
    <mergeCell ref="E28:F28"/>
    <mergeCell ref="I28:K28"/>
    <mergeCell ref="I35:K35"/>
    <mergeCell ref="E39:F39"/>
    <mergeCell ref="I39:K39"/>
    <mergeCell ref="E49:F49"/>
    <mergeCell ref="E52:F52"/>
    <mergeCell ref="I50:K50"/>
    <mergeCell ref="E37:F37"/>
    <mergeCell ref="I37:K37"/>
    <mergeCell ref="E53:F53"/>
    <mergeCell ref="E56:F56"/>
    <mergeCell ref="E51:F51"/>
    <mergeCell ref="I69:K69"/>
    <mergeCell ref="E55:F55"/>
    <mergeCell ref="E57:F57"/>
    <mergeCell ref="I55:K55"/>
    <mergeCell ref="I54:K54"/>
    <mergeCell ref="I58:K58"/>
    <mergeCell ref="I57:K57"/>
    <mergeCell ref="I74:K74"/>
    <mergeCell ref="E71:F71"/>
    <mergeCell ref="I71:K71"/>
    <mergeCell ref="E70:F70"/>
    <mergeCell ref="I70:K70"/>
    <mergeCell ref="E72:F72"/>
    <mergeCell ref="I84:K84"/>
    <mergeCell ref="E87:F87"/>
    <mergeCell ref="I87:K87"/>
    <mergeCell ref="I82:K82"/>
    <mergeCell ref="I81:K81"/>
    <mergeCell ref="E82:F82"/>
    <mergeCell ref="I83:K83"/>
    <mergeCell ref="I108:K108"/>
    <mergeCell ref="I97:K97"/>
    <mergeCell ref="E92:F92"/>
    <mergeCell ref="I92:K92"/>
    <mergeCell ref="I73:K73"/>
    <mergeCell ref="E78:F78"/>
    <mergeCell ref="E77:F77"/>
    <mergeCell ref="E74:F74"/>
    <mergeCell ref="E73:F73"/>
    <mergeCell ref="E84:F84"/>
    <mergeCell ref="I102:K102"/>
    <mergeCell ref="E99:F99"/>
    <mergeCell ref="I99:K99"/>
    <mergeCell ref="I98:K98"/>
    <mergeCell ref="I111:K111"/>
    <mergeCell ref="E107:F107"/>
    <mergeCell ref="I107:K107"/>
    <mergeCell ref="I103:K103"/>
    <mergeCell ref="E103:F103"/>
    <mergeCell ref="I110:K110"/>
    <mergeCell ref="I113:K113"/>
    <mergeCell ref="A188:C188"/>
    <mergeCell ref="E188:F188"/>
    <mergeCell ref="E142:F142"/>
    <mergeCell ref="I142:K142"/>
    <mergeCell ref="E149:F149"/>
    <mergeCell ref="I149:K149"/>
    <mergeCell ref="E114:F114"/>
    <mergeCell ref="I141:K141"/>
    <mergeCell ref="E140:F140"/>
    <mergeCell ref="I114:K114"/>
    <mergeCell ref="E183:F183"/>
    <mergeCell ref="I183:K183"/>
    <mergeCell ref="E118:F118"/>
    <mergeCell ref="I140:K140"/>
    <mergeCell ref="E141:F141"/>
    <mergeCell ref="I167:K167"/>
    <mergeCell ref="E151:F151"/>
    <mergeCell ref="I155:K155"/>
    <mergeCell ref="E158:F158"/>
    <mergeCell ref="A171:C171"/>
    <mergeCell ref="E171:F171"/>
    <mergeCell ref="I171:K171"/>
    <mergeCell ref="E153:F153"/>
    <mergeCell ref="I153:K153"/>
    <mergeCell ref="E162:F162"/>
    <mergeCell ref="I162:K162"/>
    <mergeCell ref="E165:F165"/>
    <mergeCell ref="I165:K165"/>
    <mergeCell ref="I166:K166"/>
    <mergeCell ref="I146:K146"/>
    <mergeCell ref="E147:F147"/>
    <mergeCell ref="I154:K154"/>
    <mergeCell ref="E152:F152"/>
    <mergeCell ref="E159:F159"/>
    <mergeCell ref="I159:K159"/>
    <mergeCell ref="E156:F156"/>
    <mergeCell ref="E157:F157"/>
    <mergeCell ref="E150:F150"/>
    <mergeCell ref="I150:K150"/>
    <mergeCell ref="E155:F155"/>
    <mergeCell ref="E154:F154"/>
    <mergeCell ref="I134:K134"/>
    <mergeCell ref="I138:K138"/>
    <mergeCell ref="E139:F139"/>
    <mergeCell ref="E135:F135"/>
    <mergeCell ref="E138:F138"/>
    <mergeCell ref="I139:K139"/>
    <mergeCell ref="E146:F146"/>
    <mergeCell ref="A84:C84"/>
    <mergeCell ref="A74:C74"/>
    <mergeCell ref="A75:C75"/>
    <mergeCell ref="E79:F79"/>
    <mergeCell ref="A97:C97"/>
    <mergeCell ref="A111:C111"/>
    <mergeCell ref="E108:F108"/>
    <mergeCell ref="E85:F85"/>
    <mergeCell ref="A89:C89"/>
    <mergeCell ref="A90:C90"/>
    <mergeCell ref="I124:K124"/>
    <mergeCell ref="I130:K130"/>
    <mergeCell ref="I126:K126"/>
    <mergeCell ref="I129:K129"/>
    <mergeCell ref="E125:F125"/>
    <mergeCell ref="E124:F124"/>
    <mergeCell ref="E126:F126"/>
    <mergeCell ref="I127:K127"/>
    <mergeCell ref="E128:F128"/>
    <mergeCell ref="E130:F130"/>
    <mergeCell ref="I119:K119"/>
    <mergeCell ref="I118:K118"/>
    <mergeCell ref="E127:F127"/>
    <mergeCell ref="E81:F81"/>
    <mergeCell ref="E110:F110"/>
    <mergeCell ref="E97:F97"/>
    <mergeCell ref="E83:F83"/>
    <mergeCell ref="E94:F94"/>
    <mergeCell ref="E95:F95"/>
    <mergeCell ref="E96:F96"/>
    <mergeCell ref="I78:K78"/>
    <mergeCell ref="E76:F76"/>
    <mergeCell ref="A39:C39"/>
    <mergeCell ref="A51:C51"/>
    <mergeCell ref="I76:K76"/>
    <mergeCell ref="E75:F75"/>
    <mergeCell ref="A60:C60"/>
    <mergeCell ref="A73:C73"/>
    <mergeCell ref="A67:C67"/>
    <mergeCell ref="A66:C66"/>
    <mergeCell ref="A14:C14"/>
    <mergeCell ref="A16:C16"/>
    <mergeCell ref="A17:C17"/>
    <mergeCell ref="A19:C19"/>
    <mergeCell ref="A15:C15"/>
    <mergeCell ref="A22:C22"/>
    <mergeCell ref="A20:C20"/>
    <mergeCell ref="A21:C21"/>
    <mergeCell ref="A28:C28"/>
    <mergeCell ref="A32:C32"/>
    <mergeCell ref="A25:C25"/>
    <mergeCell ref="A26:C26"/>
    <mergeCell ref="A29:C29"/>
    <mergeCell ref="A31:C31"/>
    <mergeCell ref="A65:C65"/>
    <mergeCell ref="A76:C76"/>
    <mergeCell ref="A47:C47"/>
    <mergeCell ref="A48:C48"/>
    <mergeCell ref="A52:C52"/>
    <mergeCell ref="A49:C49"/>
    <mergeCell ref="A53:C53"/>
    <mergeCell ref="A56:C56"/>
    <mergeCell ref="A61:C61"/>
    <mergeCell ref="A68:C68"/>
    <mergeCell ref="A58:C58"/>
    <mergeCell ref="A87:C87"/>
    <mergeCell ref="A70:C70"/>
    <mergeCell ref="A71:C71"/>
    <mergeCell ref="A80:C80"/>
    <mergeCell ref="A78:C78"/>
    <mergeCell ref="A79:C79"/>
    <mergeCell ref="A86:C86"/>
    <mergeCell ref="A83:C83"/>
    <mergeCell ref="A82:C82"/>
    <mergeCell ref="A125:C125"/>
    <mergeCell ref="A126:C126"/>
    <mergeCell ref="A114:C114"/>
    <mergeCell ref="A112:C112"/>
    <mergeCell ref="A124:C124"/>
    <mergeCell ref="A94:C94"/>
    <mergeCell ref="A95:C95"/>
    <mergeCell ref="A96:C96"/>
    <mergeCell ref="A103:C103"/>
    <mergeCell ref="A107:C107"/>
    <mergeCell ref="A108:C108"/>
    <mergeCell ref="A110:C110"/>
    <mergeCell ref="A109:C109"/>
    <mergeCell ref="A93:C93"/>
    <mergeCell ref="A100:C100"/>
    <mergeCell ref="A123:C123"/>
    <mergeCell ref="A133:C133"/>
    <mergeCell ref="A129:C129"/>
    <mergeCell ref="A130:C130"/>
    <mergeCell ref="A131:C131"/>
    <mergeCell ref="A92:C92"/>
    <mergeCell ref="A113:C113"/>
    <mergeCell ref="A98:C98"/>
    <mergeCell ref="A99:C99"/>
    <mergeCell ref="A102:C102"/>
    <mergeCell ref="A140:C140"/>
    <mergeCell ref="A139:C139"/>
    <mergeCell ref="A141:C141"/>
    <mergeCell ref="A134:C134"/>
    <mergeCell ref="A135:C135"/>
    <mergeCell ref="A136:C136"/>
    <mergeCell ref="A137:C137"/>
    <mergeCell ref="A138:C138"/>
    <mergeCell ref="A161:C161"/>
    <mergeCell ref="A142:C142"/>
    <mergeCell ref="A146:C146"/>
    <mergeCell ref="A150:C150"/>
    <mergeCell ref="A147:C147"/>
    <mergeCell ref="A149:C149"/>
    <mergeCell ref="A148:C148"/>
    <mergeCell ref="I64:K64"/>
    <mergeCell ref="A59:C59"/>
    <mergeCell ref="A54:C54"/>
    <mergeCell ref="A55:C55"/>
    <mergeCell ref="A152:C152"/>
    <mergeCell ref="A165:C165"/>
    <mergeCell ref="A153:C153"/>
    <mergeCell ref="A154:C154"/>
    <mergeCell ref="A155:C155"/>
    <mergeCell ref="A160:C160"/>
    <mergeCell ref="G12:G13"/>
    <mergeCell ref="A184:C184"/>
    <mergeCell ref="A64:C64"/>
    <mergeCell ref="E64:F64"/>
    <mergeCell ref="A169:C169"/>
    <mergeCell ref="A174:C174"/>
    <mergeCell ref="A151:C151"/>
    <mergeCell ref="A159:C159"/>
    <mergeCell ref="A162:C162"/>
    <mergeCell ref="A178:C178"/>
    <mergeCell ref="A57:C57"/>
    <mergeCell ref="A50:C50"/>
    <mergeCell ref="A45:C45"/>
    <mergeCell ref="A43:C43"/>
    <mergeCell ref="A44:C44"/>
    <mergeCell ref="A34:C34"/>
    <mergeCell ref="A46:C46"/>
    <mergeCell ref="E26:F26"/>
    <mergeCell ref="E29:F29"/>
    <mergeCell ref="E31:F31"/>
    <mergeCell ref="E33:F33"/>
    <mergeCell ref="A12:C13"/>
    <mergeCell ref="D12:D13"/>
    <mergeCell ref="E12:F13"/>
    <mergeCell ref="E25:F25"/>
    <mergeCell ref="A23:C23"/>
    <mergeCell ref="A24:C24"/>
    <mergeCell ref="E134:F134"/>
    <mergeCell ref="E129:F129"/>
    <mergeCell ref="E38:F38"/>
    <mergeCell ref="E35:F35"/>
    <mergeCell ref="E61:F61"/>
    <mergeCell ref="E68:F68"/>
    <mergeCell ref="E66:F66"/>
    <mergeCell ref="E62:F62"/>
    <mergeCell ref="E63:F63"/>
    <mergeCell ref="E131:F131"/>
    <mergeCell ref="E90:F90"/>
    <mergeCell ref="A77:C77"/>
    <mergeCell ref="E69:F69"/>
    <mergeCell ref="E80:F80"/>
    <mergeCell ref="E143:F143"/>
    <mergeCell ref="E144:F144"/>
    <mergeCell ref="E120:F120"/>
    <mergeCell ref="E136:F136"/>
    <mergeCell ref="E133:F133"/>
    <mergeCell ref="E137:F137"/>
    <mergeCell ref="A38:C38"/>
    <mergeCell ref="A41:C41"/>
    <mergeCell ref="A40:C40"/>
    <mergeCell ref="A36:C36"/>
    <mergeCell ref="A72:C72"/>
    <mergeCell ref="E148:F148"/>
    <mergeCell ref="E100:F100"/>
    <mergeCell ref="E109:F109"/>
    <mergeCell ref="E112:F112"/>
    <mergeCell ref="E115:F115"/>
    <mergeCell ref="A185:C185"/>
    <mergeCell ref="A186:C186"/>
    <mergeCell ref="A183:C183"/>
    <mergeCell ref="E184:F184"/>
    <mergeCell ref="A33:C33"/>
    <mergeCell ref="A62:C62"/>
    <mergeCell ref="A63:C63"/>
    <mergeCell ref="A42:C42"/>
    <mergeCell ref="A35:C35"/>
    <mergeCell ref="A37:C37"/>
    <mergeCell ref="E160:F160"/>
    <mergeCell ref="E161:F161"/>
    <mergeCell ref="E167:F167"/>
    <mergeCell ref="E169:F169"/>
    <mergeCell ref="E163:F163"/>
    <mergeCell ref="E164:F164"/>
    <mergeCell ref="E166:F166"/>
    <mergeCell ref="E168:F168"/>
    <mergeCell ref="A176:C176"/>
    <mergeCell ref="A164:C164"/>
    <mergeCell ref="A81:C81"/>
    <mergeCell ref="A85:C85"/>
    <mergeCell ref="A182:C182"/>
    <mergeCell ref="A170:C170"/>
    <mergeCell ref="A180:C180"/>
    <mergeCell ref="A115:C115"/>
    <mergeCell ref="A181:C181"/>
    <mergeCell ref="A173:C173"/>
    <mergeCell ref="A143:C143"/>
    <mergeCell ref="A156:C156"/>
    <mergeCell ref="A175:C175"/>
    <mergeCell ref="A144:C144"/>
    <mergeCell ref="A163:C163"/>
    <mergeCell ref="A157:C157"/>
    <mergeCell ref="A167:C167"/>
    <mergeCell ref="A168:C168"/>
    <mergeCell ref="A166:C166"/>
    <mergeCell ref="A172:C172"/>
    <mergeCell ref="E122:F122"/>
    <mergeCell ref="A104:C104"/>
    <mergeCell ref="A105:C105"/>
    <mergeCell ref="E104:F104"/>
    <mergeCell ref="E105:F105"/>
    <mergeCell ref="A128:C128"/>
    <mergeCell ref="A127:C127"/>
    <mergeCell ref="A118:C118"/>
    <mergeCell ref="A119:C119"/>
    <mergeCell ref="A120:C120"/>
    <mergeCell ref="E123:F123"/>
    <mergeCell ref="A116:C116"/>
    <mergeCell ref="A117:C117"/>
    <mergeCell ref="E116:F116"/>
    <mergeCell ref="E117:F117"/>
    <mergeCell ref="A106:C106"/>
    <mergeCell ref="E106:F106"/>
    <mergeCell ref="A121:C121"/>
    <mergeCell ref="A122:C122"/>
    <mergeCell ref="E121:F121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2015-02-27T12:30:01Z</cp:lastPrinted>
  <dcterms:created xsi:type="dcterms:W3CDTF">2014-11-08T09:26:37Z</dcterms:created>
  <dcterms:modified xsi:type="dcterms:W3CDTF">2016-03-15T05:12:53Z</dcterms:modified>
  <cp:category/>
  <cp:version/>
  <cp:contentType/>
  <cp:contentStatus/>
</cp:coreProperties>
</file>